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\Kunčar\Akce\Uličky pod kostelem\Veřejná zakázka - Farní-Žižkova\Vysvětlení ZD_01\"/>
    </mc:Choice>
  </mc:AlternateContent>
  <xr:revisionPtr revIDLastSave="0" documentId="13_ncr:1_{183332DF-68AE-4A4A-B023-585CEDBB4761}" xr6:coauthVersionLast="45" xr6:coauthVersionMax="45" xr10:uidLastSave="{00000000-0000-0000-0000-000000000000}"/>
  <bookViews>
    <workbookView xWindow="0" yWindow="0" windowWidth="17280" windowHeight="1282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0 0 Pol" sheetId="12" r:id="rId4"/>
    <sheet name="SO101 1 Pol" sheetId="13" r:id="rId5"/>
    <sheet name="SO201 2 Pol" sheetId="14" r:id="rId6"/>
    <sheet name="SO202 3 Pol" sheetId="15" r:id="rId7"/>
    <sheet name="SO305 4 Pol" sheetId="16" r:id="rId8"/>
  </sheets>
  <externalReferences>
    <externalReference r:id="rId9"/>
  </externalReferences>
  <definedNames>
    <definedName name="CelkemDPHVypocet" localSheetId="1">Stavba!$H$50</definedName>
    <definedName name="CenaCelkem">Stavba!$G$29</definedName>
    <definedName name="CenaCelkemBezDPH">Stavba!$G$28</definedName>
    <definedName name="CenaCelkemVypocet" localSheetId="1">Stavba!$I$50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'SO00 0 Pol'!$1:$7</definedName>
    <definedName name="_xlnm.Print_Titles" localSheetId="4">'SO101 1 Pol'!$1:$7</definedName>
    <definedName name="_xlnm.Print_Titles" localSheetId="5">'SO201 2 Pol'!$1:$7</definedName>
    <definedName name="_xlnm.Print_Titles" localSheetId="6">'SO202 3 Pol'!$1:$7</definedName>
    <definedName name="_xlnm.Print_Titles" localSheetId="7">'SO305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'SO00 0 Pol'!$A$1:$X$48</definedName>
    <definedName name="_xlnm.Print_Area" localSheetId="4">'SO101 1 Pol'!$A$1:$X$96</definedName>
    <definedName name="_xlnm.Print_Area" localSheetId="5">'SO201 2 Pol'!$A$1:$X$193</definedName>
    <definedName name="_xlnm.Print_Area" localSheetId="6">'SO202 3 Pol'!$A$1:$X$115</definedName>
    <definedName name="_xlnm.Print_Area" localSheetId="7">'SO305 4 Pol'!$A$1:$X$102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Stavba!$F$50</definedName>
    <definedName name="ZakladDPHZakl">Stavba!$G$25</definedName>
    <definedName name="ZakladDPHZaklVypocet" localSheetId="1">Stavba!$G$50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5" i="1"/>
  <c r="F44" i="1"/>
  <c r="F43" i="1"/>
  <c r="F42" i="1"/>
  <c r="BA75" i="16"/>
  <c r="G9" i="16"/>
  <c r="I9" i="16"/>
  <c r="K9" i="16"/>
  <c r="K8" i="16" s="1"/>
  <c r="M9" i="16"/>
  <c r="O9" i="16"/>
  <c r="Q9" i="16"/>
  <c r="V9" i="16"/>
  <c r="G13" i="16"/>
  <c r="I13" i="16"/>
  <c r="K13" i="16"/>
  <c r="M13" i="16"/>
  <c r="O13" i="16"/>
  <c r="Q13" i="16"/>
  <c r="V13" i="16"/>
  <c r="G17" i="16"/>
  <c r="M17" i="16" s="1"/>
  <c r="I17" i="16"/>
  <c r="K17" i="16"/>
  <c r="O17" i="16"/>
  <c r="Q17" i="16"/>
  <c r="V17" i="16"/>
  <c r="G19" i="16"/>
  <c r="M19" i="16" s="1"/>
  <c r="I19" i="16"/>
  <c r="K19" i="16"/>
  <c r="O19" i="16"/>
  <c r="Q19" i="16"/>
  <c r="V19" i="16"/>
  <c r="G21" i="16"/>
  <c r="M21" i="16" s="1"/>
  <c r="I21" i="16"/>
  <c r="K21" i="16"/>
  <c r="O21" i="16"/>
  <c r="Q21" i="16"/>
  <c r="V21" i="16"/>
  <c r="G23" i="16"/>
  <c r="I23" i="16"/>
  <c r="K23" i="16"/>
  <c r="M23" i="16"/>
  <c r="O23" i="16"/>
  <c r="Q23" i="16"/>
  <c r="V23" i="16"/>
  <c r="G25" i="16"/>
  <c r="G26" i="16"/>
  <c r="M26" i="16" s="1"/>
  <c r="M25" i="16" s="1"/>
  <c r="I26" i="16"/>
  <c r="I25" i="16" s="1"/>
  <c r="K26" i="16"/>
  <c r="K25" i="16" s="1"/>
  <c r="O26" i="16"/>
  <c r="O25" i="16" s="1"/>
  <c r="Q26" i="16"/>
  <c r="Q25" i="16" s="1"/>
  <c r="V26" i="16"/>
  <c r="V25" i="16" s="1"/>
  <c r="G29" i="16"/>
  <c r="I29" i="16"/>
  <c r="I28" i="16" s="1"/>
  <c r="K29" i="16"/>
  <c r="M29" i="16"/>
  <c r="O29" i="16"/>
  <c r="O28" i="16" s="1"/>
  <c r="Q29" i="16"/>
  <c r="V29" i="16"/>
  <c r="G34" i="16"/>
  <c r="M34" i="16" s="1"/>
  <c r="I34" i="16"/>
  <c r="K34" i="16"/>
  <c r="O34" i="16"/>
  <c r="Q34" i="16"/>
  <c r="V34" i="16"/>
  <c r="G38" i="16"/>
  <c r="I38" i="16"/>
  <c r="K38" i="16"/>
  <c r="M38" i="16"/>
  <c r="O38" i="16"/>
  <c r="Q38" i="16"/>
  <c r="V38" i="16"/>
  <c r="G39" i="16"/>
  <c r="I39" i="16"/>
  <c r="K39" i="16"/>
  <c r="M39" i="16"/>
  <c r="O39" i="16"/>
  <c r="Q39" i="16"/>
  <c r="V39" i="16"/>
  <c r="G42" i="16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I44" i="16"/>
  <c r="K44" i="16"/>
  <c r="M44" i="16"/>
  <c r="O44" i="16"/>
  <c r="Q44" i="16"/>
  <c r="V44" i="16"/>
  <c r="G45" i="16"/>
  <c r="M45" i="16" s="1"/>
  <c r="I45" i="16"/>
  <c r="K45" i="16"/>
  <c r="O45" i="16"/>
  <c r="Q45" i="16"/>
  <c r="V45" i="16"/>
  <c r="G46" i="16"/>
  <c r="I46" i="16"/>
  <c r="K46" i="16"/>
  <c r="M46" i="16"/>
  <c r="O46" i="16"/>
  <c r="Q46" i="16"/>
  <c r="V46" i="16"/>
  <c r="G47" i="16"/>
  <c r="M47" i="16" s="1"/>
  <c r="I47" i="16"/>
  <c r="K47" i="16"/>
  <c r="O47" i="16"/>
  <c r="Q47" i="16"/>
  <c r="V47" i="16"/>
  <c r="G48" i="16"/>
  <c r="M48" i="16" s="1"/>
  <c r="I48" i="16"/>
  <c r="K48" i="16"/>
  <c r="O48" i="16"/>
  <c r="Q48" i="16"/>
  <c r="V48" i="16"/>
  <c r="G49" i="16"/>
  <c r="I49" i="16"/>
  <c r="K49" i="16"/>
  <c r="M49" i="16"/>
  <c r="O49" i="16"/>
  <c r="Q49" i="16"/>
  <c r="V49" i="16"/>
  <c r="G50" i="16"/>
  <c r="M50" i="16" s="1"/>
  <c r="I50" i="16"/>
  <c r="K50" i="16"/>
  <c r="O50" i="16"/>
  <c r="Q50" i="16"/>
  <c r="V50" i="16"/>
  <c r="G51" i="16"/>
  <c r="M51" i="16" s="1"/>
  <c r="I51" i="16"/>
  <c r="K51" i="16"/>
  <c r="O51" i="16"/>
  <c r="Q51" i="16"/>
  <c r="V51" i="16"/>
  <c r="G52" i="16"/>
  <c r="M52" i="16" s="1"/>
  <c r="I52" i="16"/>
  <c r="K52" i="16"/>
  <c r="O52" i="16"/>
  <c r="Q52" i="16"/>
  <c r="V52" i="16"/>
  <c r="G53" i="16"/>
  <c r="I53" i="16"/>
  <c r="K53" i="16"/>
  <c r="M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I56" i="16"/>
  <c r="K56" i="16"/>
  <c r="M56" i="16"/>
  <c r="O56" i="16"/>
  <c r="Q56" i="16"/>
  <c r="V56" i="16"/>
  <c r="G57" i="16"/>
  <c r="I57" i="16"/>
  <c r="K57" i="16"/>
  <c r="M57" i="16"/>
  <c r="O57" i="16"/>
  <c r="Q57" i="16"/>
  <c r="V57" i="16"/>
  <c r="G58" i="16"/>
  <c r="I58" i="16"/>
  <c r="K58" i="16"/>
  <c r="M58" i="16"/>
  <c r="O58" i="16"/>
  <c r="Q58" i="16"/>
  <c r="V58" i="16"/>
  <c r="G59" i="16"/>
  <c r="M59" i="16" s="1"/>
  <c r="I59" i="16"/>
  <c r="K59" i="16"/>
  <c r="O59" i="16"/>
  <c r="Q59" i="16"/>
  <c r="V59" i="16"/>
  <c r="G60" i="16"/>
  <c r="I60" i="16"/>
  <c r="K60" i="16"/>
  <c r="M60" i="16"/>
  <c r="O60" i="16"/>
  <c r="Q60" i="16"/>
  <c r="V60" i="16"/>
  <c r="G61" i="16"/>
  <c r="I61" i="16"/>
  <c r="K61" i="16"/>
  <c r="M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I64" i="16"/>
  <c r="K64" i="16"/>
  <c r="M64" i="16"/>
  <c r="O64" i="16"/>
  <c r="Q64" i="16"/>
  <c r="V64" i="16"/>
  <c r="G65" i="16"/>
  <c r="M65" i="16" s="1"/>
  <c r="I65" i="16"/>
  <c r="K65" i="16"/>
  <c r="O65" i="16"/>
  <c r="Q65" i="16"/>
  <c r="V65" i="16"/>
  <c r="G66" i="16"/>
  <c r="M66" i="16" s="1"/>
  <c r="I66" i="16"/>
  <c r="K66" i="16"/>
  <c r="O66" i="16"/>
  <c r="Q66" i="16"/>
  <c r="V66" i="16"/>
  <c r="G68" i="16"/>
  <c r="M68" i="16" s="1"/>
  <c r="I68" i="16"/>
  <c r="K68" i="16"/>
  <c r="O68" i="16"/>
  <c r="Q68" i="16"/>
  <c r="Q67" i="16" s="1"/>
  <c r="V68" i="16"/>
  <c r="G70" i="16"/>
  <c r="I70" i="16"/>
  <c r="K70" i="16"/>
  <c r="M70" i="16"/>
  <c r="O70" i="16"/>
  <c r="Q70" i="16"/>
  <c r="V70" i="16"/>
  <c r="V67" i="16" s="1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O67" i="16" s="1"/>
  <c r="Q72" i="16"/>
  <c r="V72" i="16"/>
  <c r="G73" i="16"/>
  <c r="I73" i="16"/>
  <c r="I67" i="16" s="1"/>
  <c r="K73" i="16"/>
  <c r="M73" i="16"/>
  <c r="O73" i="16"/>
  <c r="Q73" i="16"/>
  <c r="V73" i="16"/>
  <c r="G74" i="16"/>
  <c r="I74" i="16"/>
  <c r="K74" i="16"/>
  <c r="M74" i="16"/>
  <c r="O74" i="16"/>
  <c r="Q74" i="16"/>
  <c r="V74" i="16"/>
  <c r="G76" i="16"/>
  <c r="G77" i="16"/>
  <c r="I77" i="16"/>
  <c r="I76" i="16" s="1"/>
  <c r="K77" i="16"/>
  <c r="K76" i="16" s="1"/>
  <c r="M77" i="16"/>
  <c r="M76" i="16" s="1"/>
  <c r="O77" i="16"/>
  <c r="O76" i="16" s="1"/>
  <c r="Q77" i="16"/>
  <c r="Q76" i="16" s="1"/>
  <c r="V77" i="16"/>
  <c r="V76" i="16" s="1"/>
  <c r="G79" i="16"/>
  <c r="K79" i="16"/>
  <c r="O79" i="16"/>
  <c r="Q79" i="16"/>
  <c r="G80" i="16"/>
  <c r="M80" i="16" s="1"/>
  <c r="I80" i="16"/>
  <c r="I79" i="16" s="1"/>
  <c r="K80" i="16"/>
  <c r="O80" i="16"/>
  <c r="Q80" i="16"/>
  <c r="V80" i="16"/>
  <c r="V79" i="16" s="1"/>
  <c r="G81" i="16"/>
  <c r="I81" i="16"/>
  <c r="K81" i="16"/>
  <c r="M81" i="16"/>
  <c r="O81" i="16"/>
  <c r="Q81" i="16"/>
  <c r="V81" i="16"/>
  <c r="G83" i="16"/>
  <c r="G82" i="16" s="1"/>
  <c r="I83" i="16"/>
  <c r="I82" i="16" s="1"/>
  <c r="K83" i="16"/>
  <c r="K82" i="16" s="1"/>
  <c r="O83" i="16"/>
  <c r="O82" i="16" s="1"/>
  <c r="Q83" i="16"/>
  <c r="Q82" i="16" s="1"/>
  <c r="V83" i="16"/>
  <c r="V82" i="16" s="1"/>
  <c r="AE92" i="16"/>
  <c r="BA100" i="15"/>
  <c r="G9" i="15"/>
  <c r="I9" i="15"/>
  <c r="K9" i="15"/>
  <c r="O9" i="15"/>
  <c r="Q9" i="15"/>
  <c r="V9" i="15"/>
  <c r="V8" i="15" s="1"/>
  <c r="G15" i="15"/>
  <c r="M15" i="15" s="1"/>
  <c r="I15" i="15"/>
  <c r="K15" i="15"/>
  <c r="O15" i="15"/>
  <c r="Q15" i="15"/>
  <c r="V15" i="15"/>
  <c r="G18" i="15"/>
  <c r="I18" i="15"/>
  <c r="K18" i="15"/>
  <c r="M18" i="15"/>
  <c r="O18" i="15"/>
  <c r="Q18" i="15"/>
  <c r="V18" i="15"/>
  <c r="G22" i="15"/>
  <c r="M22" i="15" s="1"/>
  <c r="I22" i="15"/>
  <c r="K22" i="15"/>
  <c r="O22" i="15"/>
  <c r="Q22" i="15"/>
  <c r="V22" i="15"/>
  <c r="G25" i="15"/>
  <c r="M25" i="15" s="1"/>
  <c r="I25" i="15"/>
  <c r="K25" i="15"/>
  <c r="O25" i="15"/>
  <c r="Q25" i="15"/>
  <c r="V25" i="15"/>
  <c r="G27" i="15"/>
  <c r="I27" i="15"/>
  <c r="K27" i="15"/>
  <c r="M27" i="15"/>
  <c r="O27" i="15"/>
  <c r="Q27" i="15"/>
  <c r="V27" i="15"/>
  <c r="G30" i="15"/>
  <c r="M30" i="15" s="1"/>
  <c r="I30" i="15"/>
  <c r="K30" i="15"/>
  <c r="O30" i="15"/>
  <c r="Q30" i="15"/>
  <c r="V30" i="15"/>
  <c r="G34" i="15"/>
  <c r="M34" i="15" s="1"/>
  <c r="I34" i="15"/>
  <c r="K34" i="15"/>
  <c r="O34" i="15"/>
  <c r="Q34" i="15"/>
  <c r="V34" i="15"/>
  <c r="G38" i="15"/>
  <c r="I38" i="15"/>
  <c r="K38" i="15"/>
  <c r="M38" i="15"/>
  <c r="O38" i="15"/>
  <c r="Q38" i="15"/>
  <c r="V38" i="15"/>
  <c r="G41" i="15"/>
  <c r="I41" i="15"/>
  <c r="K41" i="15"/>
  <c r="M41" i="15"/>
  <c r="O41" i="15"/>
  <c r="Q41" i="15"/>
  <c r="V41" i="15"/>
  <c r="G43" i="15"/>
  <c r="I43" i="15"/>
  <c r="K43" i="15"/>
  <c r="M43" i="15"/>
  <c r="O43" i="15"/>
  <c r="Q43" i="15"/>
  <c r="V43" i="15"/>
  <c r="G44" i="15"/>
  <c r="M44" i="15" s="1"/>
  <c r="I44" i="15"/>
  <c r="K44" i="15"/>
  <c r="O44" i="15"/>
  <c r="Q44" i="15"/>
  <c r="V44" i="15"/>
  <c r="G46" i="15"/>
  <c r="I46" i="15"/>
  <c r="K46" i="15"/>
  <c r="M46" i="15"/>
  <c r="O46" i="15"/>
  <c r="Q46" i="15"/>
  <c r="V46" i="15"/>
  <c r="G50" i="15"/>
  <c r="I50" i="15"/>
  <c r="I49" i="15" s="1"/>
  <c r="K50" i="15"/>
  <c r="K49" i="15" s="1"/>
  <c r="O50" i="15"/>
  <c r="Q50" i="15"/>
  <c r="Q49" i="15" s="1"/>
  <c r="V50" i="15"/>
  <c r="G53" i="15"/>
  <c r="M53" i="15" s="1"/>
  <c r="I53" i="15"/>
  <c r="K53" i="15"/>
  <c r="O53" i="15"/>
  <c r="Q53" i="15"/>
  <c r="V53" i="15"/>
  <c r="V49" i="15" s="1"/>
  <c r="G57" i="15"/>
  <c r="G56" i="15" s="1"/>
  <c r="I57" i="15"/>
  <c r="K57" i="15"/>
  <c r="K56" i="15" s="1"/>
  <c r="O57" i="15"/>
  <c r="O56" i="15" s="1"/>
  <c r="Q57" i="15"/>
  <c r="V57" i="15"/>
  <c r="V56" i="15" s="1"/>
  <c r="G60" i="15"/>
  <c r="I60" i="15"/>
  <c r="K60" i="15"/>
  <c r="M60" i="15"/>
  <c r="O60" i="15"/>
  <c r="Q60" i="15"/>
  <c r="V60" i="15"/>
  <c r="V63" i="15"/>
  <c r="G64" i="15"/>
  <c r="I64" i="15"/>
  <c r="K64" i="15"/>
  <c r="K63" i="15" s="1"/>
  <c r="M64" i="15"/>
  <c r="O64" i="15"/>
  <c r="Q64" i="15"/>
  <c r="V64" i="15"/>
  <c r="G65" i="15"/>
  <c r="G63" i="15" s="1"/>
  <c r="I65" i="15"/>
  <c r="K65" i="15"/>
  <c r="O65" i="15"/>
  <c r="Q65" i="15"/>
  <c r="V65" i="15"/>
  <c r="G66" i="15"/>
  <c r="I66" i="15"/>
  <c r="K66" i="15"/>
  <c r="M66" i="15"/>
  <c r="O66" i="15"/>
  <c r="Q66" i="15"/>
  <c r="Q63" i="15" s="1"/>
  <c r="V66" i="15"/>
  <c r="G68" i="15"/>
  <c r="I68" i="15"/>
  <c r="K68" i="15"/>
  <c r="M68" i="15"/>
  <c r="O68" i="15"/>
  <c r="Q68" i="15"/>
  <c r="V68" i="15"/>
  <c r="G71" i="15"/>
  <c r="M71" i="15" s="1"/>
  <c r="I71" i="15"/>
  <c r="K71" i="15"/>
  <c r="O71" i="15"/>
  <c r="Q71" i="15"/>
  <c r="V71" i="15"/>
  <c r="G74" i="15"/>
  <c r="I74" i="15"/>
  <c r="K74" i="15"/>
  <c r="K67" i="15" s="1"/>
  <c r="M74" i="15"/>
  <c r="O74" i="15"/>
  <c r="Q74" i="15"/>
  <c r="V74" i="15"/>
  <c r="G76" i="15"/>
  <c r="M76" i="15" s="1"/>
  <c r="I76" i="15"/>
  <c r="K76" i="15"/>
  <c r="O76" i="15"/>
  <c r="O67" i="15" s="1"/>
  <c r="Q76" i="15"/>
  <c r="V76" i="15"/>
  <c r="G80" i="15"/>
  <c r="M80" i="15" s="1"/>
  <c r="I80" i="15"/>
  <c r="K80" i="15"/>
  <c r="O80" i="15"/>
  <c r="Q80" i="15"/>
  <c r="V80" i="15"/>
  <c r="G83" i="15"/>
  <c r="M83" i="15" s="1"/>
  <c r="I83" i="15"/>
  <c r="K83" i="15"/>
  <c r="O83" i="15"/>
  <c r="Q83" i="15"/>
  <c r="V83" i="15"/>
  <c r="G85" i="15"/>
  <c r="I85" i="15"/>
  <c r="K85" i="15"/>
  <c r="M85" i="15"/>
  <c r="O85" i="15"/>
  <c r="Q85" i="15"/>
  <c r="V85" i="15"/>
  <c r="G88" i="15"/>
  <c r="M88" i="15" s="1"/>
  <c r="I88" i="15"/>
  <c r="K88" i="15"/>
  <c r="O88" i="15"/>
  <c r="Q88" i="15"/>
  <c r="V88" i="15"/>
  <c r="Q90" i="15"/>
  <c r="G91" i="15"/>
  <c r="G90" i="15" s="1"/>
  <c r="I91" i="15"/>
  <c r="I90" i="15" s="1"/>
  <c r="K91" i="15"/>
  <c r="M91" i="15"/>
  <c r="O91" i="15"/>
  <c r="Q91" i="15"/>
  <c r="V91" i="15"/>
  <c r="V90" i="15" s="1"/>
  <c r="G94" i="15"/>
  <c r="M94" i="15" s="1"/>
  <c r="M90" i="15" s="1"/>
  <c r="I94" i="15"/>
  <c r="K94" i="15"/>
  <c r="O94" i="15"/>
  <c r="O90" i="15" s="1"/>
  <c r="Q94" i="15"/>
  <c r="V94" i="15"/>
  <c r="G97" i="15"/>
  <c r="I97" i="15"/>
  <c r="K97" i="15"/>
  <c r="M97" i="15"/>
  <c r="O97" i="15"/>
  <c r="Q97" i="15"/>
  <c r="Q96" i="15" s="1"/>
  <c r="V97" i="15"/>
  <c r="G98" i="15"/>
  <c r="I98" i="15"/>
  <c r="K98" i="15"/>
  <c r="O98" i="15"/>
  <c r="Q98" i="15"/>
  <c r="V98" i="15"/>
  <c r="G99" i="15"/>
  <c r="M99" i="15" s="1"/>
  <c r="I99" i="15"/>
  <c r="K99" i="15"/>
  <c r="O99" i="15"/>
  <c r="Q99" i="15"/>
  <c r="V99" i="15"/>
  <c r="G103" i="15"/>
  <c r="M103" i="15" s="1"/>
  <c r="I103" i="15"/>
  <c r="K103" i="15"/>
  <c r="O103" i="15"/>
  <c r="Q103" i="15"/>
  <c r="V103" i="15"/>
  <c r="AE105" i="15"/>
  <c r="F47" i="1" s="1"/>
  <c r="BA181" i="14"/>
  <c r="BA161" i="14"/>
  <c r="BA138" i="14"/>
  <c r="BA136" i="14"/>
  <c r="BA134" i="14"/>
  <c r="BA132" i="14"/>
  <c r="G9" i="14"/>
  <c r="M9" i="14" s="1"/>
  <c r="I9" i="14"/>
  <c r="K9" i="14"/>
  <c r="O9" i="14"/>
  <c r="Q9" i="14"/>
  <c r="V9" i="14"/>
  <c r="G14" i="14"/>
  <c r="I14" i="14"/>
  <c r="K14" i="14"/>
  <c r="M14" i="14"/>
  <c r="O14" i="14"/>
  <c r="Q14" i="14"/>
  <c r="V14" i="14"/>
  <c r="G17" i="14"/>
  <c r="I17" i="14"/>
  <c r="K17" i="14"/>
  <c r="M17" i="14"/>
  <c r="O17" i="14"/>
  <c r="Q17" i="14"/>
  <c r="V17" i="14"/>
  <c r="G23" i="14"/>
  <c r="M23" i="14" s="1"/>
  <c r="I23" i="14"/>
  <c r="K23" i="14"/>
  <c r="O23" i="14"/>
  <c r="Q23" i="14"/>
  <c r="V23" i="14"/>
  <c r="G26" i="14"/>
  <c r="M26" i="14" s="1"/>
  <c r="I26" i="14"/>
  <c r="K26" i="14"/>
  <c r="O26" i="14"/>
  <c r="Q26" i="14"/>
  <c r="V26" i="14"/>
  <c r="G28" i="14"/>
  <c r="I28" i="14"/>
  <c r="K28" i="14"/>
  <c r="M28" i="14"/>
  <c r="O28" i="14"/>
  <c r="Q28" i="14"/>
  <c r="V28" i="14"/>
  <c r="G31" i="14"/>
  <c r="M31" i="14" s="1"/>
  <c r="I31" i="14"/>
  <c r="K31" i="14"/>
  <c r="O31" i="14"/>
  <c r="Q31" i="14"/>
  <c r="V31" i="14"/>
  <c r="G37" i="14"/>
  <c r="M37" i="14" s="1"/>
  <c r="I37" i="14"/>
  <c r="K37" i="14"/>
  <c r="O37" i="14"/>
  <c r="Q37" i="14"/>
  <c r="V37" i="14"/>
  <c r="G41" i="14"/>
  <c r="I59" i="1" s="1"/>
  <c r="I41" i="14"/>
  <c r="O41" i="14"/>
  <c r="Q41" i="14"/>
  <c r="G42" i="14"/>
  <c r="I42" i="14"/>
  <c r="K42" i="14"/>
  <c r="K41" i="14" s="1"/>
  <c r="M42" i="14"/>
  <c r="M41" i="14" s="1"/>
  <c r="O42" i="14"/>
  <c r="Q42" i="14"/>
  <c r="V42" i="14"/>
  <c r="V41" i="14" s="1"/>
  <c r="G45" i="14"/>
  <c r="G46" i="14"/>
  <c r="I46" i="14"/>
  <c r="K46" i="14"/>
  <c r="K45" i="14" s="1"/>
  <c r="M46" i="14"/>
  <c r="O46" i="14"/>
  <c r="Q46" i="14"/>
  <c r="V46" i="14"/>
  <c r="V45" i="14" s="1"/>
  <c r="G48" i="14"/>
  <c r="I48" i="14"/>
  <c r="K48" i="14"/>
  <c r="M48" i="14"/>
  <c r="O48" i="14"/>
  <c r="Q48" i="14"/>
  <c r="V48" i="14"/>
  <c r="G50" i="14"/>
  <c r="M50" i="14" s="1"/>
  <c r="I50" i="14"/>
  <c r="K50" i="14"/>
  <c r="O50" i="14"/>
  <c r="Q50" i="14"/>
  <c r="V50" i="14"/>
  <c r="G52" i="14"/>
  <c r="I52" i="14"/>
  <c r="K52" i="14"/>
  <c r="M52" i="14"/>
  <c r="O52" i="14"/>
  <c r="Q52" i="14"/>
  <c r="V52" i="14"/>
  <c r="G57" i="14"/>
  <c r="M57" i="14" s="1"/>
  <c r="I57" i="14"/>
  <c r="I56" i="14" s="1"/>
  <c r="K57" i="14"/>
  <c r="O57" i="14"/>
  <c r="Q57" i="14"/>
  <c r="Q56" i="14" s="1"/>
  <c r="V57" i="14"/>
  <c r="G61" i="14"/>
  <c r="I61" i="14"/>
  <c r="K61" i="14"/>
  <c r="M61" i="14"/>
  <c r="O61" i="14"/>
  <c r="Q61" i="14"/>
  <c r="V61" i="14"/>
  <c r="G63" i="14"/>
  <c r="I63" i="14"/>
  <c r="K63" i="14"/>
  <c r="M63" i="14"/>
  <c r="O63" i="14"/>
  <c r="Q63" i="14"/>
  <c r="V63" i="14"/>
  <c r="G66" i="14"/>
  <c r="M66" i="14" s="1"/>
  <c r="I66" i="14"/>
  <c r="K66" i="14"/>
  <c r="O66" i="14"/>
  <c r="O56" i="14" s="1"/>
  <c r="Q66" i="14"/>
  <c r="V66" i="14"/>
  <c r="I69" i="14"/>
  <c r="O69" i="14"/>
  <c r="G70" i="14"/>
  <c r="M70" i="14" s="1"/>
  <c r="I70" i="14"/>
  <c r="K70" i="14"/>
  <c r="O70" i="14"/>
  <c r="Q70" i="14"/>
  <c r="Q69" i="14" s="1"/>
  <c r="V70" i="14"/>
  <c r="G71" i="14"/>
  <c r="M71" i="14" s="1"/>
  <c r="I71" i="14"/>
  <c r="K71" i="14"/>
  <c r="K69" i="14" s="1"/>
  <c r="O71" i="14"/>
  <c r="Q71" i="14"/>
  <c r="V71" i="14"/>
  <c r="G80" i="14"/>
  <c r="M80" i="14" s="1"/>
  <c r="I80" i="14"/>
  <c r="K80" i="14"/>
  <c r="O80" i="14"/>
  <c r="Q80" i="14"/>
  <c r="V80" i="14"/>
  <c r="G82" i="14"/>
  <c r="I82" i="14"/>
  <c r="K82" i="14"/>
  <c r="M82" i="14"/>
  <c r="O82" i="14"/>
  <c r="Q82" i="14"/>
  <c r="V82" i="14"/>
  <c r="V69" i="14" s="1"/>
  <c r="G83" i="14"/>
  <c r="G84" i="14"/>
  <c r="I84" i="14"/>
  <c r="K84" i="14"/>
  <c r="M84" i="14"/>
  <c r="O84" i="14"/>
  <c r="Q84" i="14"/>
  <c r="V84" i="14"/>
  <c r="G87" i="14"/>
  <c r="M87" i="14" s="1"/>
  <c r="I87" i="14"/>
  <c r="K87" i="14"/>
  <c r="O87" i="14"/>
  <c r="Q87" i="14"/>
  <c r="V87" i="14"/>
  <c r="G92" i="14"/>
  <c r="I92" i="14"/>
  <c r="K92" i="14"/>
  <c r="M92" i="14"/>
  <c r="O92" i="14"/>
  <c r="Q92" i="14"/>
  <c r="V92" i="14"/>
  <c r="G94" i="14"/>
  <c r="I94" i="14"/>
  <c r="K94" i="14"/>
  <c r="M94" i="14"/>
  <c r="O94" i="14"/>
  <c r="Q94" i="14"/>
  <c r="V94" i="14"/>
  <c r="G98" i="14"/>
  <c r="M98" i="14" s="1"/>
  <c r="I98" i="14"/>
  <c r="K98" i="14"/>
  <c r="O98" i="14"/>
  <c r="Q98" i="14"/>
  <c r="V98" i="14"/>
  <c r="G104" i="14"/>
  <c r="M104" i="14" s="1"/>
  <c r="I104" i="14"/>
  <c r="K104" i="14"/>
  <c r="O104" i="14"/>
  <c r="Q104" i="14"/>
  <c r="V104" i="14"/>
  <c r="G107" i="14"/>
  <c r="M107" i="14" s="1"/>
  <c r="I107" i="14"/>
  <c r="K107" i="14"/>
  <c r="O107" i="14"/>
  <c r="Q107" i="14"/>
  <c r="V107" i="14"/>
  <c r="G110" i="14"/>
  <c r="I110" i="14"/>
  <c r="K110" i="14"/>
  <c r="M110" i="14"/>
  <c r="O110" i="14"/>
  <c r="Q110" i="14"/>
  <c r="V110" i="14"/>
  <c r="G114" i="14"/>
  <c r="I114" i="14"/>
  <c r="K114" i="14"/>
  <c r="K83" i="14" s="1"/>
  <c r="M114" i="14"/>
  <c r="O114" i="14"/>
  <c r="Q114" i="14"/>
  <c r="V114" i="14"/>
  <c r="G117" i="14"/>
  <c r="G116" i="14" s="1"/>
  <c r="I117" i="14"/>
  <c r="K117" i="14"/>
  <c r="O117" i="14"/>
  <c r="Q117" i="14"/>
  <c r="V117" i="14"/>
  <c r="G120" i="14"/>
  <c r="I120" i="14"/>
  <c r="K120" i="14"/>
  <c r="M120" i="14"/>
  <c r="O120" i="14"/>
  <c r="Q120" i="14"/>
  <c r="Q116" i="14" s="1"/>
  <c r="V120" i="14"/>
  <c r="G121" i="14"/>
  <c r="I121" i="14"/>
  <c r="K121" i="14"/>
  <c r="M121" i="14"/>
  <c r="O121" i="14"/>
  <c r="Q121" i="14"/>
  <c r="V121" i="14"/>
  <c r="G124" i="14"/>
  <c r="M124" i="14" s="1"/>
  <c r="I124" i="14"/>
  <c r="K124" i="14"/>
  <c r="O124" i="14"/>
  <c r="Q124" i="14"/>
  <c r="V124" i="14"/>
  <c r="G128" i="14"/>
  <c r="I128" i="14"/>
  <c r="K128" i="14"/>
  <c r="M128" i="14"/>
  <c r="O128" i="14"/>
  <c r="Q128" i="14"/>
  <c r="V128" i="14"/>
  <c r="G129" i="14"/>
  <c r="I129" i="14"/>
  <c r="K129" i="14"/>
  <c r="M129" i="14"/>
  <c r="O129" i="14"/>
  <c r="Q129" i="14"/>
  <c r="V129" i="14"/>
  <c r="G130" i="14"/>
  <c r="I130" i="14"/>
  <c r="K130" i="14"/>
  <c r="M130" i="14"/>
  <c r="O130" i="14"/>
  <c r="Q130" i="14"/>
  <c r="V130" i="14"/>
  <c r="G131" i="14"/>
  <c r="M131" i="14" s="1"/>
  <c r="I131" i="14"/>
  <c r="K131" i="14"/>
  <c r="O131" i="14"/>
  <c r="Q131" i="14"/>
  <c r="V131" i="14"/>
  <c r="G133" i="14"/>
  <c r="I133" i="14"/>
  <c r="K133" i="14"/>
  <c r="M133" i="14"/>
  <c r="O133" i="14"/>
  <c r="Q133" i="14"/>
  <c r="V133" i="14"/>
  <c r="G135" i="14"/>
  <c r="M135" i="14" s="1"/>
  <c r="I135" i="14"/>
  <c r="K135" i="14"/>
  <c r="O135" i="14"/>
  <c r="Q135" i="14"/>
  <c r="V135" i="14"/>
  <c r="G137" i="14"/>
  <c r="M137" i="14" s="1"/>
  <c r="I137" i="14"/>
  <c r="K137" i="14"/>
  <c r="O137" i="14"/>
  <c r="Q137" i="14"/>
  <c r="V137" i="14"/>
  <c r="G139" i="14"/>
  <c r="I71" i="1" s="1"/>
  <c r="I139" i="14"/>
  <c r="G140" i="14"/>
  <c r="I140" i="14"/>
  <c r="K140" i="14"/>
  <c r="K139" i="14" s="1"/>
  <c r="M140" i="14"/>
  <c r="M139" i="14" s="1"/>
  <c r="O140" i="14"/>
  <c r="O139" i="14" s="1"/>
  <c r="Q140" i="14"/>
  <c r="Q139" i="14" s="1"/>
  <c r="V140" i="14"/>
  <c r="V139" i="14" s="1"/>
  <c r="G144" i="14"/>
  <c r="I144" i="14"/>
  <c r="K144" i="14"/>
  <c r="M144" i="14"/>
  <c r="O144" i="14"/>
  <c r="Q144" i="14"/>
  <c r="V144" i="14"/>
  <c r="V143" i="14" s="1"/>
  <c r="G147" i="14"/>
  <c r="G143" i="14" s="1"/>
  <c r="I72" i="1" s="1"/>
  <c r="I147" i="14"/>
  <c r="K147" i="14"/>
  <c r="O147" i="14"/>
  <c r="Q147" i="14"/>
  <c r="V147" i="14"/>
  <c r="G150" i="14"/>
  <c r="I150" i="14"/>
  <c r="K150" i="14"/>
  <c r="M150" i="14"/>
  <c r="O150" i="14"/>
  <c r="Q150" i="14"/>
  <c r="V150" i="14"/>
  <c r="G152" i="14"/>
  <c r="M152" i="14" s="1"/>
  <c r="I152" i="14"/>
  <c r="K152" i="14"/>
  <c r="O152" i="14"/>
  <c r="Q152" i="14"/>
  <c r="V152" i="14"/>
  <c r="G155" i="14"/>
  <c r="I73" i="1" s="1"/>
  <c r="G156" i="14"/>
  <c r="I156" i="14"/>
  <c r="I155" i="14" s="1"/>
  <c r="K156" i="14"/>
  <c r="K155" i="14" s="1"/>
  <c r="M156" i="14"/>
  <c r="M155" i="14" s="1"/>
  <c r="O156" i="14"/>
  <c r="O155" i="14" s="1"/>
  <c r="Q156" i="14"/>
  <c r="Q155" i="14" s="1"/>
  <c r="V156" i="14"/>
  <c r="V155" i="14" s="1"/>
  <c r="G157" i="14"/>
  <c r="I75" i="1" s="1"/>
  <c r="G158" i="14"/>
  <c r="I158" i="14"/>
  <c r="I157" i="14" s="1"/>
  <c r="K158" i="14"/>
  <c r="M158" i="14"/>
  <c r="O158" i="14"/>
  <c r="Q158" i="14"/>
  <c r="V158" i="14"/>
  <c r="V157" i="14" s="1"/>
  <c r="G165" i="14"/>
  <c r="M165" i="14" s="1"/>
  <c r="I165" i="14"/>
  <c r="K165" i="14"/>
  <c r="K157" i="14" s="1"/>
  <c r="O165" i="14"/>
  <c r="Q165" i="14"/>
  <c r="V165" i="14"/>
  <c r="G169" i="14"/>
  <c r="M169" i="14" s="1"/>
  <c r="I169" i="14"/>
  <c r="K169" i="14"/>
  <c r="O169" i="14"/>
  <c r="Q169" i="14"/>
  <c r="V169" i="14"/>
  <c r="G174" i="14"/>
  <c r="I174" i="14"/>
  <c r="K174" i="14"/>
  <c r="M174" i="14"/>
  <c r="O174" i="14"/>
  <c r="Q174" i="14"/>
  <c r="V174" i="14"/>
  <c r="G176" i="14"/>
  <c r="M176" i="14" s="1"/>
  <c r="I176" i="14"/>
  <c r="K176" i="14"/>
  <c r="O176" i="14"/>
  <c r="Q176" i="14"/>
  <c r="V176" i="14"/>
  <c r="G178" i="14"/>
  <c r="M178" i="14" s="1"/>
  <c r="I178" i="14"/>
  <c r="K178" i="14"/>
  <c r="O178" i="14"/>
  <c r="Q178" i="14"/>
  <c r="V178" i="14"/>
  <c r="I179" i="14"/>
  <c r="G180" i="14"/>
  <c r="G179" i="14" s="1"/>
  <c r="I77" i="1" s="1"/>
  <c r="I20" i="1" s="1"/>
  <c r="I180" i="14"/>
  <c r="K180" i="14"/>
  <c r="K179" i="14" s="1"/>
  <c r="O180" i="14"/>
  <c r="O179" i="14" s="1"/>
  <c r="Q180" i="14"/>
  <c r="Q179" i="14" s="1"/>
  <c r="V180" i="14"/>
  <c r="V179" i="14" s="1"/>
  <c r="AE183" i="14"/>
  <c r="AF183" i="14"/>
  <c r="G45" i="1" s="1"/>
  <c r="H45" i="1" s="1"/>
  <c r="I45" i="1" s="1"/>
  <c r="BA82" i="13"/>
  <c r="BA80" i="13"/>
  <c r="BA78" i="13"/>
  <c r="G9" i="13"/>
  <c r="I9" i="13"/>
  <c r="K9" i="13"/>
  <c r="O9" i="13"/>
  <c r="O8" i="13" s="1"/>
  <c r="Q9" i="13"/>
  <c r="V9" i="13"/>
  <c r="V8" i="13" s="1"/>
  <c r="G11" i="13"/>
  <c r="I11" i="13"/>
  <c r="K11" i="13"/>
  <c r="M11" i="13"/>
  <c r="O11" i="13"/>
  <c r="Q11" i="13"/>
  <c r="V11" i="13"/>
  <c r="G12" i="13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5" i="13"/>
  <c r="M15" i="13" s="1"/>
  <c r="I15" i="13"/>
  <c r="K15" i="13"/>
  <c r="O15" i="13"/>
  <c r="Q15" i="13"/>
  <c r="V15" i="13"/>
  <c r="G18" i="13"/>
  <c r="G17" i="13" s="1"/>
  <c r="I64" i="1" s="1"/>
  <c r="I18" i="13"/>
  <c r="K18" i="13"/>
  <c r="K17" i="13" s="1"/>
  <c r="O18" i="13"/>
  <c r="O17" i="13" s="1"/>
  <c r="Q18" i="13"/>
  <c r="V18" i="13"/>
  <c r="V17" i="13" s="1"/>
  <c r="G28" i="13"/>
  <c r="I28" i="13"/>
  <c r="K28" i="13"/>
  <c r="M28" i="13"/>
  <c r="O28" i="13"/>
  <c r="Q28" i="13"/>
  <c r="V28" i="13"/>
  <c r="G39" i="13"/>
  <c r="I39" i="13"/>
  <c r="K39" i="13"/>
  <c r="M39" i="13"/>
  <c r="O39" i="13"/>
  <c r="Q39" i="13"/>
  <c r="V39" i="13"/>
  <c r="G40" i="13"/>
  <c r="I40" i="13"/>
  <c r="K40" i="13"/>
  <c r="M40" i="13"/>
  <c r="O40" i="13"/>
  <c r="Q40" i="13"/>
  <c r="V40" i="13"/>
  <c r="G41" i="13"/>
  <c r="M41" i="13" s="1"/>
  <c r="I41" i="13"/>
  <c r="K41" i="13"/>
  <c r="O41" i="13"/>
  <c r="Q41" i="13"/>
  <c r="V41" i="13"/>
  <c r="G43" i="13"/>
  <c r="M43" i="13" s="1"/>
  <c r="I43" i="13"/>
  <c r="K43" i="13"/>
  <c r="O43" i="13"/>
  <c r="Q43" i="13"/>
  <c r="V43" i="13"/>
  <c r="G48" i="13"/>
  <c r="I48" i="13"/>
  <c r="K48" i="13"/>
  <c r="M48" i="13"/>
  <c r="O48" i="13"/>
  <c r="Q48" i="13"/>
  <c r="V48" i="13"/>
  <c r="G49" i="13"/>
  <c r="M49" i="13" s="1"/>
  <c r="I49" i="13"/>
  <c r="K49" i="13"/>
  <c r="O49" i="13"/>
  <c r="Q49" i="13"/>
  <c r="V49" i="13"/>
  <c r="G51" i="13"/>
  <c r="M51" i="13" s="1"/>
  <c r="I51" i="13"/>
  <c r="K51" i="13"/>
  <c r="O51" i="13"/>
  <c r="Q51" i="13"/>
  <c r="V51" i="13"/>
  <c r="G53" i="13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57" i="13"/>
  <c r="I57" i="13"/>
  <c r="K57" i="13"/>
  <c r="M57" i="13"/>
  <c r="O57" i="13"/>
  <c r="Q57" i="13"/>
  <c r="V57" i="13"/>
  <c r="G60" i="13"/>
  <c r="M60" i="13" s="1"/>
  <c r="I60" i="13"/>
  <c r="K60" i="13"/>
  <c r="O60" i="13"/>
  <c r="Q60" i="13"/>
  <c r="V60" i="13"/>
  <c r="G62" i="13"/>
  <c r="M62" i="13" s="1"/>
  <c r="I62" i="13"/>
  <c r="K62" i="13"/>
  <c r="O62" i="13"/>
  <c r="Q62" i="13"/>
  <c r="V62" i="13"/>
  <c r="G64" i="13"/>
  <c r="I64" i="13"/>
  <c r="K64" i="13"/>
  <c r="M64" i="13"/>
  <c r="O64" i="13"/>
  <c r="Q64" i="13"/>
  <c r="V64" i="13"/>
  <c r="G65" i="13"/>
  <c r="M65" i="13" s="1"/>
  <c r="I65" i="13"/>
  <c r="K65" i="13"/>
  <c r="O65" i="13"/>
  <c r="Q65" i="13"/>
  <c r="V65" i="13"/>
  <c r="G66" i="13"/>
  <c r="M66" i="13" s="1"/>
  <c r="I66" i="13"/>
  <c r="K66" i="13"/>
  <c r="O66" i="13"/>
  <c r="Q66" i="13"/>
  <c r="V66" i="13"/>
  <c r="G68" i="13"/>
  <c r="I68" i="13"/>
  <c r="K68" i="13"/>
  <c r="M68" i="13"/>
  <c r="O68" i="13"/>
  <c r="Q68" i="13"/>
  <c r="V68" i="13"/>
  <c r="G70" i="13"/>
  <c r="M70" i="13" s="1"/>
  <c r="I70" i="13"/>
  <c r="K70" i="13"/>
  <c r="O70" i="13"/>
  <c r="Q70" i="13"/>
  <c r="V70" i="13"/>
  <c r="G71" i="13"/>
  <c r="I71" i="13"/>
  <c r="K71" i="13"/>
  <c r="M71" i="13"/>
  <c r="O71" i="13"/>
  <c r="Q71" i="13"/>
  <c r="V71" i="13"/>
  <c r="G72" i="13"/>
  <c r="G73" i="13"/>
  <c r="I73" i="13"/>
  <c r="K73" i="13"/>
  <c r="M73" i="13"/>
  <c r="O73" i="13"/>
  <c r="Q73" i="13"/>
  <c r="V73" i="13"/>
  <c r="G74" i="13"/>
  <c r="M74" i="13" s="1"/>
  <c r="I74" i="13"/>
  <c r="K74" i="13"/>
  <c r="O74" i="13"/>
  <c r="Q74" i="13"/>
  <c r="V74" i="13"/>
  <c r="G75" i="13"/>
  <c r="I75" i="13"/>
  <c r="K75" i="13"/>
  <c r="M75" i="13"/>
  <c r="O75" i="13"/>
  <c r="Q75" i="13"/>
  <c r="V75" i="13"/>
  <c r="G76" i="13"/>
  <c r="M76" i="13" s="1"/>
  <c r="I76" i="13"/>
  <c r="K76" i="13"/>
  <c r="O76" i="13"/>
  <c r="Q76" i="13"/>
  <c r="V76" i="13"/>
  <c r="G77" i="13"/>
  <c r="I77" i="13"/>
  <c r="K77" i="13"/>
  <c r="M77" i="13"/>
  <c r="O77" i="13"/>
  <c r="Q77" i="13"/>
  <c r="V77" i="13"/>
  <c r="G79" i="13"/>
  <c r="M79" i="13" s="1"/>
  <c r="I79" i="13"/>
  <c r="K79" i="13"/>
  <c r="O79" i="13"/>
  <c r="Q79" i="13"/>
  <c r="V79" i="13"/>
  <c r="G81" i="13"/>
  <c r="M81" i="13" s="1"/>
  <c r="I81" i="13"/>
  <c r="K81" i="13"/>
  <c r="O81" i="13"/>
  <c r="Q81" i="13"/>
  <c r="V81" i="13"/>
  <c r="G84" i="13"/>
  <c r="G83" i="13" s="1"/>
  <c r="I84" i="13"/>
  <c r="I83" i="13" s="1"/>
  <c r="K84" i="13"/>
  <c r="K83" i="13" s="1"/>
  <c r="O84" i="13"/>
  <c r="O83" i="13" s="1"/>
  <c r="Q84" i="13"/>
  <c r="Q83" i="13" s="1"/>
  <c r="V84" i="13"/>
  <c r="V83" i="13" s="1"/>
  <c r="AE86" i="13"/>
  <c r="BA36" i="12"/>
  <c r="BA34" i="12"/>
  <c r="BA32" i="12"/>
  <c r="BA30" i="12"/>
  <c r="BA18" i="12"/>
  <c r="BA13" i="12"/>
  <c r="G9" i="12"/>
  <c r="G8" i="12" s="1"/>
  <c r="I9" i="12"/>
  <c r="K9" i="12"/>
  <c r="O9" i="12"/>
  <c r="Q9" i="12"/>
  <c r="V9" i="12"/>
  <c r="G12" i="12"/>
  <c r="I12" i="12"/>
  <c r="K12" i="12"/>
  <c r="M12" i="12"/>
  <c r="O12" i="12"/>
  <c r="Q12" i="12"/>
  <c r="V12" i="12"/>
  <c r="G16" i="12"/>
  <c r="I16" i="12"/>
  <c r="K16" i="12"/>
  <c r="O16" i="12"/>
  <c r="Q16" i="12"/>
  <c r="V16" i="12"/>
  <c r="G17" i="12"/>
  <c r="I17" i="12"/>
  <c r="K17" i="12"/>
  <c r="M17" i="12"/>
  <c r="O17" i="12"/>
  <c r="Q17" i="12"/>
  <c r="V17" i="12"/>
  <c r="G23" i="12"/>
  <c r="M23" i="12" s="1"/>
  <c r="I23" i="12"/>
  <c r="K23" i="12"/>
  <c r="O23" i="12"/>
  <c r="Q23" i="12"/>
  <c r="V23" i="12"/>
  <c r="G29" i="12"/>
  <c r="M29" i="12" s="1"/>
  <c r="I29" i="12"/>
  <c r="K29" i="12"/>
  <c r="O29" i="12"/>
  <c r="Q29" i="12"/>
  <c r="V29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AE38" i="12"/>
  <c r="F40" i="1" s="1"/>
  <c r="I18" i="1"/>
  <c r="F46" i="1" l="1"/>
  <c r="I76" i="1"/>
  <c r="I19" i="1" s="1"/>
  <c r="G38" i="12"/>
  <c r="K59" i="13"/>
  <c r="V38" i="13"/>
  <c r="K38" i="13"/>
  <c r="M56" i="14"/>
  <c r="Q37" i="15"/>
  <c r="K8" i="15"/>
  <c r="V41" i="16"/>
  <c r="Q41" i="16"/>
  <c r="G41" i="16"/>
  <c r="I68" i="1" s="1"/>
  <c r="V8" i="16"/>
  <c r="G44" i="1"/>
  <c r="H44" i="1" s="1"/>
  <c r="I44" i="1" s="1"/>
  <c r="M9" i="12"/>
  <c r="V72" i="13"/>
  <c r="K72" i="13"/>
  <c r="Q59" i="13"/>
  <c r="I59" i="13"/>
  <c r="Q38" i="13"/>
  <c r="I38" i="13"/>
  <c r="M18" i="13"/>
  <c r="M17" i="13" s="1"/>
  <c r="K8" i="13"/>
  <c r="M180" i="14"/>
  <c r="M179" i="14" s="1"/>
  <c r="O157" i="14"/>
  <c r="M147" i="14"/>
  <c r="M143" i="14" s="1"/>
  <c r="K143" i="14"/>
  <c r="Q127" i="14"/>
  <c r="K116" i="14"/>
  <c r="I83" i="14"/>
  <c r="Q83" i="14"/>
  <c r="G69" i="14"/>
  <c r="I62" i="1" s="1"/>
  <c r="Q45" i="14"/>
  <c r="I45" i="14"/>
  <c r="O8" i="14"/>
  <c r="K8" i="14"/>
  <c r="O96" i="15"/>
  <c r="K90" i="15"/>
  <c r="V67" i="15"/>
  <c r="M65" i="15"/>
  <c r="M63" i="15" s="1"/>
  <c r="M57" i="15"/>
  <c r="M56" i="15" s="1"/>
  <c r="O37" i="15"/>
  <c r="G37" i="15"/>
  <c r="I58" i="1" s="1"/>
  <c r="I8" i="15"/>
  <c r="AF92" i="16"/>
  <c r="M79" i="16"/>
  <c r="O41" i="16"/>
  <c r="V28" i="16"/>
  <c r="K28" i="16"/>
  <c r="Q8" i="16"/>
  <c r="I8" i="16"/>
  <c r="F39" i="1"/>
  <c r="F41" i="1"/>
  <c r="Q157" i="14"/>
  <c r="K127" i="14"/>
  <c r="V83" i="14"/>
  <c r="M67" i="16"/>
  <c r="V8" i="12"/>
  <c r="K8" i="12"/>
  <c r="Q72" i="13"/>
  <c r="I72" i="13"/>
  <c r="O59" i="13"/>
  <c r="O38" i="13"/>
  <c r="G38" i="13"/>
  <c r="I65" i="1" s="1"/>
  <c r="AF86" i="13"/>
  <c r="I8" i="13"/>
  <c r="M157" i="14"/>
  <c r="Q143" i="14"/>
  <c r="I143" i="14"/>
  <c r="I127" i="14"/>
  <c r="O127" i="14"/>
  <c r="G127" i="14"/>
  <c r="I70" i="1" s="1"/>
  <c r="M127" i="14"/>
  <c r="O116" i="14"/>
  <c r="V116" i="14"/>
  <c r="I116" i="14"/>
  <c r="O83" i="14"/>
  <c r="V56" i="14"/>
  <c r="K56" i="14"/>
  <c r="G56" i="14"/>
  <c r="I61" i="1" s="1"/>
  <c r="O45" i="14"/>
  <c r="V8" i="14"/>
  <c r="I8" i="14"/>
  <c r="G96" i="15"/>
  <c r="I74" i="1" s="1"/>
  <c r="I17" i="1" s="1"/>
  <c r="Q67" i="15"/>
  <c r="G67" i="15"/>
  <c r="I63" i="1" s="1"/>
  <c r="I63" i="15"/>
  <c r="G49" i="15"/>
  <c r="I60" i="1" s="1"/>
  <c r="M37" i="15"/>
  <c r="Q8" i="15"/>
  <c r="G8" i="15"/>
  <c r="K41" i="16"/>
  <c r="Q28" i="16"/>
  <c r="O8" i="16"/>
  <c r="G8" i="16"/>
  <c r="O8" i="12"/>
  <c r="V59" i="13"/>
  <c r="I96" i="15"/>
  <c r="I37" i="15"/>
  <c r="AF38" i="12"/>
  <c r="M16" i="12"/>
  <c r="Q8" i="12"/>
  <c r="I8" i="12"/>
  <c r="O72" i="13"/>
  <c r="M38" i="13"/>
  <c r="Q17" i="13"/>
  <c r="I17" i="13"/>
  <c r="Q8" i="13"/>
  <c r="G8" i="13"/>
  <c r="O143" i="14"/>
  <c r="V127" i="14"/>
  <c r="M45" i="14"/>
  <c r="Q8" i="14"/>
  <c r="V96" i="15"/>
  <c r="K96" i="15"/>
  <c r="I67" i="15"/>
  <c r="O63" i="15"/>
  <c r="Q56" i="15"/>
  <c r="I56" i="15"/>
  <c r="O49" i="15"/>
  <c r="V37" i="15"/>
  <c r="K37" i="15"/>
  <c r="O8" i="15"/>
  <c r="K67" i="16"/>
  <c r="G67" i="16"/>
  <c r="I69" i="1" s="1"/>
  <c r="I41" i="16"/>
  <c r="G28" i="16"/>
  <c r="I67" i="1" s="1"/>
  <c r="M28" i="16"/>
  <c r="M8" i="16"/>
  <c r="M83" i="16"/>
  <c r="M82" i="16" s="1"/>
  <c r="M42" i="16"/>
  <c r="M41" i="16" s="1"/>
  <c r="M67" i="15"/>
  <c r="M98" i="15"/>
  <c r="M96" i="15" s="1"/>
  <c r="M50" i="15"/>
  <c r="M49" i="15" s="1"/>
  <c r="M9" i="15"/>
  <c r="M8" i="15" s="1"/>
  <c r="AF105" i="15"/>
  <c r="M8" i="14"/>
  <c r="M69" i="14"/>
  <c r="M83" i="14"/>
  <c r="M117" i="14"/>
  <c r="M116" i="14" s="1"/>
  <c r="G8" i="14"/>
  <c r="G183" i="14" s="1"/>
  <c r="M59" i="13"/>
  <c r="M72" i="13"/>
  <c r="M12" i="13"/>
  <c r="M84" i="13"/>
  <c r="M83" i="13" s="1"/>
  <c r="G59" i="13"/>
  <c r="I66" i="1" s="1"/>
  <c r="M9" i="13"/>
  <c r="M8" i="12"/>
  <c r="J28" i="1"/>
  <c r="J26" i="1"/>
  <c r="G38" i="1"/>
  <c r="F38" i="1"/>
  <c r="J23" i="1"/>
  <c r="J24" i="1"/>
  <c r="J25" i="1"/>
  <c r="J27" i="1"/>
  <c r="E24" i="1"/>
  <c r="E26" i="1"/>
  <c r="G47" i="1" l="1"/>
  <c r="H47" i="1" s="1"/>
  <c r="I47" i="1" s="1"/>
  <c r="G46" i="1"/>
  <c r="H46" i="1" s="1"/>
  <c r="I46" i="1" s="1"/>
  <c r="M8" i="13"/>
  <c r="I57" i="1"/>
  <c r="G86" i="13"/>
  <c r="G43" i="1"/>
  <c r="H43" i="1" s="1"/>
  <c r="I43" i="1" s="1"/>
  <c r="G42" i="1"/>
  <c r="H42" i="1" s="1"/>
  <c r="I42" i="1" s="1"/>
  <c r="G41" i="1"/>
  <c r="G39" i="1"/>
  <c r="G50" i="1" s="1"/>
  <c r="G25" i="1" s="1"/>
  <c r="A25" i="1" s="1"/>
  <c r="A26" i="1" s="1"/>
  <c r="G26" i="1" s="1"/>
  <c r="G40" i="1"/>
  <c r="H40" i="1" s="1"/>
  <c r="I40" i="1" s="1"/>
  <c r="H41" i="1"/>
  <c r="I41" i="1" s="1"/>
  <c r="G49" i="1"/>
  <c r="H49" i="1" s="1"/>
  <c r="I49" i="1" s="1"/>
  <c r="G48" i="1"/>
  <c r="H48" i="1" s="1"/>
  <c r="I48" i="1" s="1"/>
  <c r="G92" i="16"/>
  <c r="G105" i="15"/>
  <c r="F50" i="1"/>
  <c r="H39" i="1" l="1"/>
  <c r="H50" i="1" s="1"/>
  <c r="G23" i="1"/>
  <c r="A23" i="1" s="1"/>
  <c r="A24" i="1" s="1"/>
  <c r="G24" i="1" s="1"/>
  <c r="A27" i="1" s="1"/>
  <c r="A29" i="1" s="1"/>
  <c r="G29" i="1" s="1"/>
  <c r="G27" i="1" s="1"/>
  <c r="G28" i="1"/>
  <c r="I16" i="1"/>
  <c r="I21" i="1" s="1"/>
  <c r="I78" i="1"/>
  <c r="I39" i="1"/>
  <c r="I50" i="1" s="1"/>
  <c r="J74" i="1" l="1"/>
  <c r="J59" i="1"/>
  <c r="J63" i="1"/>
  <c r="J71" i="1"/>
  <c r="J68" i="1"/>
  <c r="J75" i="1"/>
  <c r="J60" i="1"/>
  <c r="J65" i="1"/>
  <c r="J67" i="1"/>
  <c r="J57" i="1"/>
  <c r="J76" i="1"/>
  <c r="J77" i="1"/>
  <c r="J66" i="1"/>
  <c r="J72" i="1"/>
  <c r="J73" i="1"/>
  <c r="J61" i="1"/>
  <c r="J64" i="1"/>
  <c r="J62" i="1"/>
  <c r="J69" i="1"/>
  <c r="J58" i="1"/>
  <c r="J70" i="1"/>
  <c r="J42" i="1"/>
  <c r="J46" i="1"/>
  <c r="J45" i="1"/>
  <c r="J41" i="1"/>
  <c r="J44" i="1"/>
  <c r="J39" i="1"/>
  <c r="J50" i="1" s="1"/>
  <c r="J48" i="1"/>
  <c r="J43" i="1"/>
  <c r="J49" i="1"/>
  <c r="J40" i="1"/>
  <c r="J47" i="1"/>
  <c r="J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A47EA747-6095-48A1-8226-36047EEF42D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8EDE7B3-678E-4AFC-8D12-22495BE6792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54671BBD-E3AA-4449-94AD-337984E3A27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58F1CB6-7A38-438C-B520-14D9739194C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5749DF3F-50D6-48F1-8CD6-C1D83F00B8C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82C33A2-417E-4F5E-84D3-F7CF8F36FDE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F8C7AFE5-93EF-40B3-A864-39930651764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C4BB088-5AB9-4E78-9AFF-D5BFF29314F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36D0F3B3-31E5-4358-8F24-5C45ABE06B2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28135FB-34C1-44DB-8C7E-34E79E503A0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<sst xmlns="http://schemas.openxmlformats.org/spreadsheetml/2006/main" count="2287" uniqueCount="676">
  <si>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</si>
  <si>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</si>
  <si>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</si>
  <si>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</si>
  <si>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</si>
  <si>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</si>
  <si>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</si>
  <si>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</si>
  <si>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</si>
  <si>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</si>
  <si>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</si>
  <si>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</si>
  <si>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</si>
  <si>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</si>
  <si>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</si>
  <si>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</si>
  <si>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</si>
  <si>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</si>
  <si>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</si>
  <si>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</si>
  <si>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</si>
  <si>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</si>
  <si>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</si>
  <si>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</si>
  <si>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</si>
  <si>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</si>
  <si>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</si>
  <si>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</si>
  <si>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</si>
  <si>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</si>
  <si>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</si>
  <si>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</si>
  <si>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</si>
  <si>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</si>
  <si>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</si>
  <si>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</si>
  <si>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</si>
  <si>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</si>
  <si>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</si>
  <si>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</si>
  <si>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</si>
  <si>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</si>
  <si>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</si>
  <si>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010</t>
  </si>
  <si>
    <t>Sanace opěrné zdi Farní – Žižkova</t>
  </si>
  <si>
    <t>Město Příbor</t>
  </si>
  <si>
    <t>náměstí Sigmunda Freuda 19</t>
  </si>
  <si>
    <t>Příbor</t>
  </si>
  <si>
    <t>74258</t>
  </si>
  <si>
    <t>00298328</t>
  </si>
  <si>
    <t>CZ00298328</t>
  </si>
  <si>
    <t>Stavba</t>
  </si>
  <si>
    <t>SO00</t>
  </si>
  <si>
    <t>Vedlejší rozpočtové náklady</t>
  </si>
  <si>
    <t>0</t>
  </si>
  <si>
    <t>rozpočet VRN</t>
  </si>
  <si>
    <t>SO101</t>
  </si>
  <si>
    <t>Spojovací ulička Farní-Žižkova</t>
  </si>
  <si>
    <t>1</t>
  </si>
  <si>
    <t>rozpočet chodník</t>
  </si>
  <si>
    <t>SO201</t>
  </si>
  <si>
    <t>Sanace opěrných zdí</t>
  </si>
  <si>
    <t>2</t>
  </si>
  <si>
    <t>rozpočet sanace opěrných zdí</t>
  </si>
  <si>
    <t>SO202</t>
  </si>
  <si>
    <t>Záporová zídka</t>
  </si>
  <si>
    <t>3</t>
  </si>
  <si>
    <t>rozpočet záporová zídka</t>
  </si>
  <si>
    <t>SO305</t>
  </si>
  <si>
    <t>Dešťová kanalizační přípojka</t>
  </si>
  <si>
    <t>4</t>
  </si>
  <si>
    <t>rozpočet dešťová kanalizační přípojka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</si>
  <si>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</si>
  <si>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</si>
  <si>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</si>
  <si>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</si>
  <si>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</si>
  <si>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</si>
  <si>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</si>
  <si>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12</t>
  </si>
  <si>
    <t>Odkopávky a prokopávky</t>
  </si>
  <si>
    <t>18</t>
  </si>
  <si>
    <t>Povrchové úpravy terénu</t>
  </si>
  <si>
    <t>Základy a zvláštní zakládání</t>
  </si>
  <si>
    <t>28</t>
  </si>
  <si>
    <t>Zpevňování hornin a konstrukcí</t>
  </si>
  <si>
    <t>32</t>
  </si>
  <si>
    <t>Zdi přehradní a opěrné</t>
  </si>
  <si>
    <t>43</t>
  </si>
  <si>
    <t>Schodiště</t>
  </si>
  <si>
    <t>5</t>
  </si>
  <si>
    <t>Komunikace</t>
  </si>
  <si>
    <t>59</t>
  </si>
  <si>
    <t>Dlažby a předlažby komunikací</t>
  </si>
  <si>
    <t>8</t>
  </si>
  <si>
    <t>Trubní vedení</t>
  </si>
  <si>
    <t>87</t>
  </si>
  <si>
    <t>Potrubí z trub z plastických hmot</t>
  </si>
  <si>
    <t>89</t>
  </si>
  <si>
    <t>Ostatní konstrukce na trubním vedení</t>
  </si>
  <si>
    <t>93</t>
  </si>
  <si>
    <t>Dokončovací práce inženýrských staveb</t>
  </si>
  <si>
    <t>94</t>
  </si>
  <si>
    <t>Lešení a stavební výtahy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</si>
  <si>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</si>
  <si>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</si>
  <si>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</si>
  <si>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</si>
  <si>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</si>
  <si>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</si>
  <si>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</si>
  <si>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</si>
  <si>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</si>
  <si>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</si>
  <si>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</si>
  <si>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</si>
  <si>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</si>
  <si>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</si>
  <si>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</si>
  <si>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</si>
  <si>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</si>
  <si>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</si>
  <si>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</si>
  <si>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</si>
  <si>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</si>
  <si>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</si>
  <si>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</si>
  <si>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</si>
  <si>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</si>
  <si>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</si>
  <si>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</si>
  <si>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</si>
  <si>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</si>
  <si>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</si>
  <si>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</si>
  <si>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</si>
  <si>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</si>
  <si>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</si>
  <si>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</si>
  <si>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</si>
  <si>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</si>
  <si>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</si>
  <si>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GEO1</t>
  </si>
  <si>
    <t>Geotechnický dozor stavby</t>
  </si>
  <si>
    <t xml:space="preserve">hod   </t>
  </si>
  <si>
    <t>Vlastní</t>
  </si>
  <si>
    <t>Indiv</t>
  </si>
  <si>
    <t>HZS</t>
  </si>
  <si>
    <t>POL10_</t>
  </si>
  <si>
    <t>3. geotechnická kategorie trvalý dozor</t>
  </si>
  <si>
    <t>POP</t>
  </si>
  <si>
    <t>doba realizace 3 měsíce</t>
  </si>
  <si>
    <t>004111020R</t>
  </si>
  <si>
    <t xml:space="preserve">Vypracování realizační dokumentace </t>
  </si>
  <si>
    <t>Soubor</t>
  </si>
  <si>
    <t>RTS 20/ I</t>
  </si>
  <si>
    <t>VRN</t>
  </si>
  <si>
    <t>POL99_8</t>
  </si>
  <si>
    <t>výkresy výztuže</t>
  </si>
  <si>
    <t>vypracování technologických postupů</t>
  </si>
  <si>
    <t>00511 R</t>
  </si>
  <si>
    <t xml:space="preserve">Geodetické práce </t>
  </si>
  <si>
    <t>005111021R</t>
  </si>
  <si>
    <t>Vytyčení inženýrských sítí</t>
  </si>
  <si>
    <t>Kalkul</t>
  </si>
  <si>
    <t>Zaměření a vytýčení stávajících inženýrských sítí v místě stavby z hlediska jejich ochrany při provádění stavby.</t>
  </si>
  <si>
    <t>cetin</t>
  </si>
  <si>
    <t>SmVak</t>
  </si>
  <si>
    <t>CEZ</t>
  </si>
  <si>
    <t>TS</t>
  </si>
  <si>
    <t>005121 R</t>
  </si>
  <si>
    <t>Zařízení staveniště</t>
  </si>
  <si>
    <t>Veškeré náklady spojené s vybudováním, provozem a odstraněním zařízení staveniště.</t>
  </si>
  <si>
    <t>práce s mini mechanizmy, obtížný přístup, vysoký podíl ručních prací.</t>
  </si>
  <si>
    <t>Včetně stavby ochranného mobilního oplocení  výšky 1m</t>
  </si>
  <si>
    <t>"ochrana parcely č.p. 29</t>
  </si>
  <si>
    <t>montáž demontáž"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</si>
  <si>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</si>
  <si>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</si>
  <si>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</si>
  <si>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</si>
  <si>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</si>
  <si>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</si>
  <si>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</si>
  <si>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</si>
  <si>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</si>
  <si>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</si>
  <si>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</si>
  <si>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</si>
  <si>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</si>
  <si>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Poznámky uchazeče k zadání</t>
  </si>
  <si>
    <t>POPUZIV</t>
  </si>
  <si>
    <t>Náklady spojené s vypracováním projektové dokumentace, většinou v obsahu a rozsahu projektové dokumentace pro provádění stavby, ale mohou zde být obsaženy i náklady na jiné stupně projektové dokumentace, pokud jsou součástí požadavků objednatele.</t>
  </si>
  <si>
    <t>END</t>
  </si>
  <si>
    <t>162702199R00</t>
  </si>
  <si>
    <t>Poplatek za skládku zeminy</t>
  </si>
  <si>
    <t>m3</t>
  </si>
  <si>
    <t>RTS 18/ I</t>
  </si>
  <si>
    <t>Práce</t>
  </si>
  <si>
    <t>POL1_</t>
  </si>
  <si>
    <t>Položka pořadí 3 : 22,55000</t>
  </si>
  <si>
    <t>VV</t>
  </si>
  <si>
    <t>181101102R00</t>
  </si>
  <si>
    <t>Úprava pláně v zářezech v hor. 1-4, se zhutněním</t>
  </si>
  <si>
    <t>m2</t>
  </si>
  <si>
    <t>122100010RAC</t>
  </si>
  <si>
    <t>Odkopávky nezapažené v hornině 1-4 naložení, odvoz 10 km, uložení</t>
  </si>
  <si>
    <t>Agregovaná položka</t>
  </si>
  <si>
    <t>POL2_</t>
  </si>
  <si>
    <t>182300010RAE</t>
  </si>
  <si>
    <t>Rozprostření ornice ve svahu tloušťka 10 cm dovoz ornice ze vzdálenosti 15 km, osetí trávou</t>
  </si>
  <si>
    <t>Včetně přesunu hmot.</t>
  </si>
  <si>
    <t>10364200R</t>
  </si>
  <si>
    <t>Ornice pro pozemkové úpravy</t>
  </si>
  <si>
    <t>SPCM</t>
  </si>
  <si>
    <t>Specifikace</t>
  </si>
  <si>
    <t>POL3_</t>
  </si>
  <si>
    <t>32,24*,1*1,15</t>
  </si>
  <si>
    <t>434191423R00</t>
  </si>
  <si>
    <t>Osazení stupňů kamenných, pemrlovaných</t>
  </si>
  <si>
    <t>m</t>
  </si>
  <si>
    <t>1 : 1*8</t>
  </si>
  <si>
    <t>1,050 : 1,05*17</t>
  </si>
  <si>
    <t>1,100 : 1,1*2</t>
  </si>
  <si>
    <t>1,150 : 1,15*4</t>
  </si>
  <si>
    <t>1,200 : 1,2*8</t>
  </si>
  <si>
    <t>1,250 : 1,25*15</t>
  </si>
  <si>
    <t>1,300 : 1,3*3</t>
  </si>
  <si>
    <t>1,350 : 1,35*2</t>
  </si>
  <si>
    <t>1,400 : 1,4*2</t>
  </si>
  <si>
    <t>4300001</t>
  </si>
  <si>
    <t>Schodišťové stupně 155x320 pískovec</t>
  </si>
  <si>
    <t>bm</t>
  </si>
  <si>
    <t>564851111RT2</t>
  </si>
  <si>
    <t>Podklad ze štěrkodrti po zhutnění tloušťky 15 cm štěrkodrť frakce 0-32 mm</t>
  </si>
  <si>
    <t>568111111R00</t>
  </si>
  <si>
    <t>Zřízení vrstvy z geotextilie skl.do 1:5, š.do 3 m</t>
  </si>
  <si>
    <t>569903311R00</t>
  </si>
  <si>
    <t>Zřízení zemních krajnic se zhutněním</t>
  </si>
  <si>
    <t>za obrubníkem : 2,87</t>
  </si>
  <si>
    <t>591211111R00</t>
  </si>
  <si>
    <t>Kladení dlažby, lože z kamen. drc. tl. 4 cm</t>
  </si>
  <si>
    <t>dlažba před schodištěm : ,57</t>
  </si>
  <si>
    <t>dlažba ve schodišti : 6,29</t>
  </si>
  <si>
    <t>dlažba mezi schodištěm až po konec nové zdi : 10,92</t>
  </si>
  <si>
    <t>dlažba v úseku stávající zdi : 21,86</t>
  </si>
  <si>
    <t>917461111R00</t>
  </si>
  <si>
    <t>Osaz. stoj. obrub. kam. s opěrou, lože z C 20/25</t>
  </si>
  <si>
    <t>5000001</t>
  </si>
  <si>
    <t>Dlažba štětová valounová</t>
  </si>
  <si>
    <t xml:space="preserve">t     </t>
  </si>
  <si>
    <t>39,64*,15*1,15*2,7</t>
  </si>
  <si>
    <t>583412034R</t>
  </si>
  <si>
    <t xml:space="preserve">Kamenivo drcené frakce  0/4  </t>
  </si>
  <si>
    <t>t</t>
  </si>
  <si>
    <t>39,64*,04*1,2*2,5</t>
  </si>
  <si>
    <t>583418024R</t>
  </si>
  <si>
    <t xml:space="preserve">Kamenivo drcené frakce  16/32 </t>
  </si>
  <si>
    <t>za obrubníkem : 2,87*2,5*1,15</t>
  </si>
  <si>
    <t>58380211R</t>
  </si>
  <si>
    <t>Krajník silniční štípané desky pískovce</t>
  </si>
  <si>
    <t>32,24*1,2</t>
  </si>
  <si>
    <t>67352004R</t>
  </si>
  <si>
    <t xml:space="preserve">Geotextilie </t>
  </si>
  <si>
    <t>Položka pořadí 9 : 43,00000*1,2</t>
  </si>
  <si>
    <t>597092112R00</t>
  </si>
  <si>
    <t>Žlab odvodňovací ACO V 100 S,dl. 500 mm,A 15,B125</t>
  </si>
  <si>
    <t>kus</t>
  </si>
  <si>
    <t>beton C 12/15</t>
  </si>
  <si>
    <t>597092121R00</t>
  </si>
  <si>
    <t>Žlabová vpust ACO V100 S,DN 100,dl.500 mm,A15,B125</t>
  </si>
  <si>
    <t>597092131R00</t>
  </si>
  <si>
    <t>Čelo žlabu kombinované plné ACO V 100 S</t>
  </si>
  <si>
    <t>597092152R00</t>
  </si>
  <si>
    <t>Krycí rošt ACO Drainlock, zatížení B 125,dl.500 mm</t>
  </si>
  <si>
    <t>597092312R00</t>
  </si>
  <si>
    <t>Žlab odvodňovací ACO V 200 S, dl.500 mm,A 15,B 125</t>
  </si>
  <si>
    <t>597092323R00</t>
  </si>
  <si>
    <t>Vpust ACO V 200 S, dl.500 mm, DN 200, A 15, B125</t>
  </si>
  <si>
    <t>597092331R00</t>
  </si>
  <si>
    <t>Čelo žlabu ACO V 200 S, kombinované plné</t>
  </si>
  <si>
    <t>597092353R00</t>
  </si>
  <si>
    <t>Krycí rošt ACO Drainlock V 200 S, C 250,dl.500 mm</t>
  </si>
  <si>
    <t>338171111R00</t>
  </si>
  <si>
    <t>Osazení sloupků plot.oc.do 2 m do patek, zalití MC</t>
  </si>
  <si>
    <t>338171122R00</t>
  </si>
  <si>
    <t>Osazení sloupků plot.ocel. do 2,6 m, zabet.C 25/30</t>
  </si>
  <si>
    <t>953981103R00</t>
  </si>
  <si>
    <t>Chemické kotvy do betonu, hl. 110 mm, M 12, ampule</t>
  </si>
  <si>
    <t>767911130R00</t>
  </si>
  <si>
    <t>Montáž oplocení z pletiva v.do 2,0 m,napínací drát</t>
  </si>
  <si>
    <t>31327525R</t>
  </si>
  <si>
    <t>Pletivo 4hr. 5/2,5 Zn+PVC, v.2000mm zapletený horní a spodní napínací drát</t>
  </si>
  <si>
    <t>povrchová úprava nátěrem v kovářské matné černé, skladba musí odpovídat stupni korozivního zatížení C4</t>
  </si>
  <si>
    <t>404459511R</t>
  </si>
  <si>
    <t xml:space="preserve">Patka kotevní </t>
  </si>
  <si>
    <t>553462014R</t>
  </si>
  <si>
    <t>Sloupek plotový d 48 mm, výška 230 cm pozinkovaná ocel + PVC</t>
  </si>
  <si>
    <t>998772102R00</t>
  </si>
  <si>
    <t>Přesun hmot pro dlažby z kamene, výšky do 12 m</t>
  </si>
  <si>
    <t>Přesun hmot</t>
  </si>
  <si>
    <t>POL7_</t>
  </si>
  <si>
    <t>131101110R00</t>
  </si>
  <si>
    <t>Hloubení nezapaž. jam hor.2 do 50 m3, STROJNĚ</t>
  </si>
  <si>
    <t>So 201 : 91,6</t>
  </si>
  <si>
    <t xml:space="preserve">Příloha D201-4 : </t>
  </si>
  <si>
    <t/>
  </si>
  <si>
    <t>20% výkopku třída III : -18,32</t>
  </si>
  <si>
    <t>131201110R00</t>
  </si>
  <si>
    <t>Hloubení nezapaž. jam hor.3 do 50 m3, STROJNĚ</t>
  </si>
  <si>
    <t xml:space="preserve">20% výkopku z celkového výkopku : </t>
  </si>
  <si>
    <t>18,32</t>
  </si>
  <si>
    <t>162601102R00</t>
  </si>
  <si>
    <t>Vodorovné přemístění výkopku z hor.1-4 do 5000 m</t>
  </si>
  <si>
    <t xml:space="preserve">Příloha D201-3.3 :  : </t>
  </si>
  <si>
    <t xml:space="preserve">Zásyp rub'44,8 : </t>
  </si>
  <si>
    <t xml:space="preserve">Dosyp chodník  : </t>
  </si>
  <si>
    <t xml:space="preserve">'meziskladka zasypy : 7,53 : </t>
  </si>
  <si>
    <t>meziskladka zasypy : : (44,8+7,53)*2</t>
  </si>
  <si>
    <t>162701105R00</t>
  </si>
  <si>
    <t>Vodorovné přemístění výkopku z hor.1-4 do 10000 m</t>
  </si>
  <si>
    <t>So 201 výkop : 91,6 : 91,6</t>
  </si>
  <si>
    <t>So 201 zásyp : 44,8+7,53 : -1*(44,8+7,53)</t>
  </si>
  <si>
    <t>162701109R00</t>
  </si>
  <si>
    <t>Příplatek k vod. přemístění hor.1-4 za další 1 km</t>
  </si>
  <si>
    <t>Odkaz na mn. položky pořadí 4 : 39,27000*4</t>
  </si>
  <si>
    <t>167101101R00</t>
  </si>
  <si>
    <t>Nakládání výkopku z hor.1-4 v množství do 100 m3</t>
  </si>
  <si>
    <t xml:space="preserve">D201-3.3 : </t>
  </si>
  <si>
    <t>So 201 zásyp : 44,8+7,53 : 44,8+7,53</t>
  </si>
  <si>
    <t>174101101R00</t>
  </si>
  <si>
    <t>Zásyp jam, rýh, šachet se zhutněním</t>
  </si>
  <si>
    <t>včetně strojního přemístění materiálu pro zásyp ze vzdálenosti do 10 m od okraje zásypu</t>
  </si>
  <si>
    <t>So 201 : 44,8 : 44,8</t>
  </si>
  <si>
    <t>SO 201 : 7,53</t>
  </si>
  <si>
    <t xml:space="preserve">dosyp chodníku :  : </t>
  </si>
  <si>
    <t>199000005R00</t>
  </si>
  <si>
    <t>Poplatek za skládku zeminy 1- 4</t>
  </si>
  <si>
    <t xml:space="preserve">SO řada 201 :  : </t>
  </si>
  <si>
    <t>zemina : 39,27*1,8</t>
  </si>
  <si>
    <t>kámen : 27,66*2,2</t>
  </si>
  <si>
    <t>121101100R00</t>
  </si>
  <si>
    <t>Sejmutí ornice, pl. do 400 m2, přemístění do 50 m</t>
  </si>
  <si>
    <t xml:space="preserve">p. Turková výkopy : </t>
  </si>
  <si>
    <t>12,5*2,5*,2</t>
  </si>
  <si>
    <t>184807111R00</t>
  </si>
  <si>
    <t>Ochrana stromu bedněním - zřízení</t>
  </si>
  <si>
    <t>Včetně řeziva.</t>
  </si>
  <si>
    <t>184807112R00</t>
  </si>
  <si>
    <t>Ochrana stromu bedněním - odstranění</t>
  </si>
  <si>
    <t>180400021RA0</t>
  </si>
  <si>
    <t>Založení trávníku parkového, svah, s dodáním osiva</t>
  </si>
  <si>
    <t>Včetně prvního pokosení, naložení odpadu a odvezení do 20 km, se složením.</t>
  </si>
  <si>
    <t xml:space="preserve">p. Turková : </t>
  </si>
  <si>
    <t>31,25</t>
  </si>
  <si>
    <t>216341112R00</t>
  </si>
  <si>
    <t>Beton stříkaný stěn tl.10 cm</t>
  </si>
  <si>
    <t xml:space="preserve">SB 20, obor J2, typ II, tl 0,1m : </t>
  </si>
  <si>
    <t>So 201 : 123</t>
  </si>
  <si>
    <t>262301171R00</t>
  </si>
  <si>
    <t>Vrty povrch.,kladivy do 56 mm,do 10 m, hor.3</t>
  </si>
  <si>
    <t>88*3</t>
  </si>
  <si>
    <t>285947111R00</t>
  </si>
  <si>
    <t>Trn z betonářské oceli D 16-20 mm do délky 3 m</t>
  </si>
  <si>
    <t xml:space="preserve">ocel, zálivka, centrování, hlava hřebíku : </t>
  </si>
  <si>
    <t>88</t>
  </si>
  <si>
    <t>289361122R00</t>
  </si>
  <si>
    <t>Výztuž ze svař.sítí, drát D 5 mm</t>
  </si>
  <si>
    <t>285375111R00</t>
  </si>
  <si>
    <t>Kotvy kabelové pro nosnost do 0,16 MN</t>
  </si>
  <si>
    <t>Včetně:</t>
  </si>
  <si>
    <t>- vyčištění vrtu nebo otvoru pro táhlo,</t>
  </si>
  <si>
    <t>- dodání a osazení hlavy kotvy,</t>
  </si>
  <si>
    <t>- veškerých potřebných úpravy kotvy po napnutí.</t>
  </si>
  <si>
    <t>Průběh zkoušek dle EN 1997-1, kap. 8.6.2..</t>
  </si>
  <si>
    <t xml:space="preserve">Kotvy trvalé osazení, délka 8m, : </t>
  </si>
  <si>
    <t>8*9</t>
  </si>
  <si>
    <t>285375191R00</t>
  </si>
  <si>
    <t>Příplatek za úpravu trvalých kotev do 0,47 MN</t>
  </si>
  <si>
    <t>Odkaz na mn. položky pořadí 19 : 72,00000</t>
  </si>
  <si>
    <t>285376111R00</t>
  </si>
  <si>
    <t>Napnutí kabelových kotev únosnosti do 0,16 MN</t>
  </si>
  <si>
    <t>279311911R00</t>
  </si>
  <si>
    <t>Beton základových zdí prostý C 16/20</t>
  </si>
  <si>
    <t>So 201 : 3,7</t>
  </si>
  <si>
    <t xml:space="preserve">D201-3.2 : </t>
  </si>
  <si>
    <t>311351105R00</t>
  </si>
  <si>
    <t>Bednění nadzákladových zdí oboustranné - zřízení</t>
  </si>
  <si>
    <t xml:space="preserve">Bednění SO 201 : </t>
  </si>
  <si>
    <t>0,5*20</t>
  </si>
  <si>
    <t>8,1*2,8*2</t>
  </si>
  <si>
    <t>(6,7*3,5*2)+(4,6*2,8*2)</t>
  </si>
  <si>
    <t>311351106R00</t>
  </si>
  <si>
    <t>Bednění nadzákladových zdí oboustranné-odstranění</t>
  </si>
  <si>
    <t>Odkaz na mn. položky pořadí 23 : 128,02000</t>
  </si>
  <si>
    <t>327213345R00</t>
  </si>
  <si>
    <t>Zdivo nadzákl. opěrné z lom.kam., obkladní vyspár.</t>
  </si>
  <si>
    <t>C201-3.1</t>
  </si>
  <si>
    <t>Včetně detailů uvedených na výkrese  C201-8, kotvení, dilatace</t>
  </si>
  <si>
    <t>Včetně dovozu kamení z meziskládky 5km</t>
  </si>
  <si>
    <t>327323127R00</t>
  </si>
  <si>
    <t>Zdi a valy z betonu želez. C 25/30</t>
  </si>
  <si>
    <t>podpěrné konstrukce, prostupy, dilatace, zřízení izolace proti zemní vlkosti, úprava povrchů</t>
  </si>
  <si>
    <t xml:space="preserve">železobetonová zeď C25/30 : </t>
  </si>
  <si>
    <t>patka : 14,8</t>
  </si>
  <si>
    <t>dřík : 11,1</t>
  </si>
  <si>
    <t>327361015R00</t>
  </si>
  <si>
    <t>Výztuž zdí a valů z oceli BSt 500 S, D nad 12 mm</t>
  </si>
  <si>
    <t xml:space="preserve">D201-6 :  : </t>
  </si>
  <si>
    <t>zdi : 1,5+0,9 : 1,5+0,9</t>
  </si>
  <si>
    <t>894204161R00</t>
  </si>
  <si>
    <t>Žlaby z betonu C 25/30, poloměr do 50 cm</t>
  </si>
  <si>
    <t xml:space="preserve">C201-3.1 : </t>
  </si>
  <si>
    <t>4,85</t>
  </si>
  <si>
    <t>711491272R00</t>
  </si>
  <si>
    <t>Izolace ochranná textilie svislá</t>
  </si>
  <si>
    <t xml:space="preserve">Ochrana izolace proti zemní vlkosti : </t>
  </si>
  <si>
    <t>SO 201 : 76</t>
  </si>
  <si>
    <t xml:space="preserve">3,8*20 : </t>
  </si>
  <si>
    <t>693660195R</t>
  </si>
  <si>
    <t>Textilie 600 g/m2</t>
  </si>
  <si>
    <t>Odkaz na mn. položky pořadí 29 : 76,00000*1,2</t>
  </si>
  <si>
    <t>212561111R00</t>
  </si>
  <si>
    <t>Výplň odvodňov. trativodů kam. hrubě drcen. 16 mm</t>
  </si>
  <si>
    <t xml:space="preserve">C201-3.3 :  : </t>
  </si>
  <si>
    <t>6,6</t>
  </si>
  <si>
    <t>212755114RX1</t>
  </si>
  <si>
    <t>Trativody z drenážních trubek DN 10 cm bez lože PVC</t>
  </si>
  <si>
    <t>899623171R00</t>
  </si>
  <si>
    <t>Obetonování potrubí betonem C25/30</t>
  </si>
  <si>
    <t xml:space="preserve">v úseku zdí : </t>
  </si>
  <si>
    <t>1,3</t>
  </si>
  <si>
    <t>723150372R00</t>
  </si>
  <si>
    <t>Potrubí -chráničky D 133/4,5</t>
  </si>
  <si>
    <t xml:space="preserve">DN 100, dle VL 4 204.01 10 02 : </t>
  </si>
  <si>
    <t>Osazení sloupků plot.oc.do 2 m do patek</t>
  </si>
  <si>
    <t>767911120R00</t>
  </si>
  <si>
    <t>Montáž oplocení z pletiva v.do 1,6 m,napínací drát</t>
  </si>
  <si>
    <t>31327521R</t>
  </si>
  <si>
    <t>Pletivo 4hr. 55/2,5 Zn+PVC, v.1100mm zapletený horní a spodní napínací drát</t>
  </si>
  <si>
    <t>553462003R</t>
  </si>
  <si>
    <t>Sloupek plotový d 38 mm, výška 120 cm pozinkovaná ocel + PVC</t>
  </si>
  <si>
    <t>553462041R</t>
  </si>
  <si>
    <t>Vzpěra d 38 mm, výška 120 cm pozinkovaná ocel + PVC, 1 ks hlava</t>
  </si>
  <si>
    <t>941940031RAB</t>
  </si>
  <si>
    <t>Lešení lehké fasádní, š. 1 m, výška do 10 m montáž, demontáž, doprava, pronájem 2 měsíce</t>
  </si>
  <si>
    <t xml:space="preserve">Pro rozebírání kamenné zdi a zdění : </t>
  </si>
  <si>
    <t>20*3,5</t>
  </si>
  <si>
    <t>962022491R00</t>
  </si>
  <si>
    <t>Bourání zdiva nadzákladového kamenného na MC</t>
  </si>
  <si>
    <t>53,36</t>
  </si>
  <si>
    <t>962052211R00</t>
  </si>
  <si>
    <t>Bourání zdiva železobetonového nadzákladového</t>
  </si>
  <si>
    <t xml:space="preserve">Odtsranění stříkaného betonu v místě drenáží  : </t>
  </si>
  <si>
    <t>20*1*,1</t>
  </si>
  <si>
    <t>981011111R00</t>
  </si>
  <si>
    <t>Demolice budov rozebráním, dřevěné lehké</t>
  </si>
  <si>
    <t>Budovy výšky do 35 m.</t>
  </si>
  <si>
    <t>767911822R00</t>
  </si>
  <si>
    <t>Demontáž drátěného pletiva výšky do 2,0 m</t>
  </si>
  <si>
    <t xml:space="preserve">p. Turková drátěné pletivo : </t>
  </si>
  <si>
    <t>13,6</t>
  </si>
  <si>
    <t>998152111R00</t>
  </si>
  <si>
    <t>Přesun hmot, zdi a valy samostatné z dílců do 20 m</t>
  </si>
  <si>
    <t>979086112R00</t>
  </si>
  <si>
    <t>Nakládání nebo překládání suti a vybouraných hmot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</si>
  <si>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</si>
  <si>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</si>
  <si>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</si>
  <si>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Zpětné vyzdění : </t>
  </si>
  <si>
    <t>25,7*2,2</t>
  </si>
  <si>
    <t>979081111R00</t>
  </si>
  <si>
    <t>Odvoz suti a vybour. hmot na skládku do 1 km</t>
  </si>
  <si>
    <t>Včetně naložení na dopravní prostředek a složení na skládku, bez poplatku za skládku.</t>
  </si>
  <si>
    <t>25,7*2,2*2</t>
  </si>
  <si>
    <t>53,36-25,7 : 27,66*2,2</t>
  </si>
  <si>
    <t>4,8</t>
  </si>
  <si>
    <t>979081121R00</t>
  </si>
  <si>
    <t>Příplatek k odvozu za každý další 1 km</t>
  </si>
  <si>
    <t>Odkaz na mn. položky pořadí 50 : 65,65200*13</t>
  </si>
  <si>
    <t>Odkaz na mn. položky pořadí 49 : 113,08000*8</t>
  </si>
  <si>
    <t>979990104R00</t>
  </si>
  <si>
    <t>Poplatek za skládku suti - beton nad 30x30 cm</t>
  </si>
  <si>
    <t>ON00001</t>
  </si>
  <si>
    <t>Geodetické práce</t>
  </si>
  <si>
    <t>soubor</t>
  </si>
  <si>
    <t>Stavební objekt SO 201 bude osazen měřicími body umožňující měření náklonu zdi. Bude se jednat o osazení měřičských značek u paty zdi a v římse zdi, celkem bude osazeno 8 značek. Měření bude trigonometricky ze dvou stabilizovaných stanovišť s přesností na 1 mm, v počátečním intervalu 6 měsíců, položka obsahuje prvotní měření a měření po 6 měsících.</t>
  </si>
  <si>
    <t>Zkoušky kotev dle metodiky ČSN EN 1537, čl. 9.7, kontrolní zkoušky.</t>
  </si>
  <si>
    <t>SO 202 : 31,2</t>
  </si>
  <si>
    <t xml:space="preserve">Příloha D202-4 : </t>
  </si>
  <si>
    <t xml:space="preserve">20% výkopku třída III : </t>
  </si>
  <si>
    <t>-6,24</t>
  </si>
  <si>
    <t>6,24</t>
  </si>
  <si>
    <t xml:space="preserve">Příloha D202-3.3 :  : </t>
  </si>
  <si>
    <t xml:space="preserve">6,06+7,54 : </t>
  </si>
  <si>
    <t>meziskladka zasypy : (6,06+7,54)*2 : (6,06+7,54)*2</t>
  </si>
  <si>
    <t>So 202 výkop : 31,2 : 31,2</t>
  </si>
  <si>
    <t>So 202 zásyp : 7,54+6,06 : -1*(7,54+6,06)</t>
  </si>
  <si>
    <t>Položka pořadí 4 : 17,60000*4</t>
  </si>
  <si>
    <t xml:space="preserve">D202-3.3 : </t>
  </si>
  <si>
    <t>So 202 zásyp : 7,54+6,06 : 7,54+6,06</t>
  </si>
  <si>
    <t>So 202 : 44,8 : 13,6</t>
  </si>
  <si>
    <t xml:space="preserve">SO 202 :  : </t>
  </si>
  <si>
    <t>zemina : 17,6*1,8</t>
  </si>
  <si>
    <t>111201101R00</t>
  </si>
  <si>
    <t>Odstranění křovin i s kořeny na ploše do 1000 m2</t>
  </si>
  <si>
    <t xml:space="preserve">úsek 0,00-18,00 : </t>
  </si>
  <si>
    <t>2,8*18</t>
  </si>
  <si>
    <t>111251111R00</t>
  </si>
  <si>
    <t>Drcení křovin průměru do 10 cm</t>
  </si>
  <si>
    <t>50,4*,05</t>
  </si>
  <si>
    <t>112201102R00</t>
  </si>
  <si>
    <t>Odstranění pařezů pod úrovní, o průměru 30 - 50 cm</t>
  </si>
  <si>
    <t>162301501R00</t>
  </si>
  <si>
    <t>Vodorovné přemístění křovin do  5000 m</t>
  </si>
  <si>
    <t>Položka pořadí 9 : 50,40000</t>
  </si>
  <si>
    <t>979990161R00</t>
  </si>
  <si>
    <t>Poplatek za skládku suti - dřevo</t>
  </si>
  <si>
    <t>kroviny : 50,4*,03</t>
  </si>
  <si>
    <t>parezy : ,1</t>
  </si>
  <si>
    <t>182101101R00</t>
  </si>
  <si>
    <t>Svahování v zářezech v hor. 1 - 4</t>
  </si>
  <si>
    <t xml:space="preserve">v místě odstranění křovin : </t>
  </si>
  <si>
    <t>50,4</t>
  </si>
  <si>
    <t>Položka pořadí 14 : 50,40000</t>
  </si>
  <si>
    <t>SO 202 : 43</t>
  </si>
  <si>
    <t>151822301R00</t>
  </si>
  <si>
    <t>Vrty pro zápory nezap.do 380 mm hl.0-5 m hor.3</t>
  </si>
  <si>
    <t>151823101R00</t>
  </si>
  <si>
    <t>Osazení zápor(zápor.pažení)ocel.jednoduch.do dl.8m</t>
  </si>
  <si>
    <t>13388125R</t>
  </si>
  <si>
    <t>Tyč průřezu HEA100, střední, jakost oceli S235 11375</t>
  </si>
  <si>
    <t>SO 202 : 1,3</t>
  </si>
  <si>
    <t xml:space="preserve">Bednění SO 202 : </t>
  </si>
  <si>
    <t>příloha D202-3.3 : 24,3*2</t>
  </si>
  <si>
    <t>Položka pořadí 22 : 48,60000</t>
  </si>
  <si>
    <t xml:space="preserve">železobetonový práh C25/30 : </t>
  </si>
  <si>
    <t>D202-3.3 : 7,29</t>
  </si>
  <si>
    <t xml:space="preserve">D202-6 :  : </t>
  </si>
  <si>
    <t>prahy : ,17 : ,17</t>
  </si>
  <si>
    <t>327361040R00</t>
  </si>
  <si>
    <t>Výztuž zdí a valů ze svařovaných sítí</t>
  </si>
  <si>
    <t>D202-6 : ,44 : ,44</t>
  </si>
  <si>
    <t>SO 202 : 24</t>
  </si>
  <si>
    <t>Položka pořadí 27 : 24,00000*1,2</t>
  </si>
  <si>
    <t>584121111RT2</t>
  </si>
  <si>
    <t xml:space="preserve">Osazení silničních panelů + demontáž včetně panelu </t>
  </si>
  <si>
    <t>Viz výkres technologie výstavby</t>
  </si>
  <si>
    <t>osazení silničních panelu 2x1m, demotáž</t>
  </si>
  <si>
    <t>500001</t>
  </si>
  <si>
    <t>Dodávka jednorázové matrice, osazení do bednění a ošetření bednícím olejem</t>
  </si>
  <si>
    <t xml:space="preserve">m2    </t>
  </si>
  <si>
    <t>Matrice odpovídající vzhledu stávajících kamenných zdí</t>
  </si>
  <si>
    <t>953981104R00</t>
  </si>
  <si>
    <t>Chemické kotvy do betonu, hl. 125 mm, M 16, ampule</t>
  </si>
  <si>
    <t>767161120R00</t>
  </si>
  <si>
    <t>Montáž zábradlí rovného z trubek do zdiva do 30 kg</t>
  </si>
  <si>
    <t>767995103R00</t>
  </si>
  <si>
    <t>Výroba a montáž kov. atypických konstr. do 20 kg vč dodávky a povrchové úpravy materiálu</t>
  </si>
  <si>
    <t>kg</t>
  </si>
  <si>
    <t xml:space="preserve">viz výkres zábradlí : </t>
  </si>
  <si>
    <t>472</t>
  </si>
  <si>
    <t>998767201R00</t>
  </si>
  <si>
    <t>Přesun hmot pro zámečnické konstr., výšky do 6 m</t>
  </si>
  <si>
    <t>132101110R00</t>
  </si>
  <si>
    <t>Hloubení rýh š.do 60 cm v hor.2 do 50 m3, STROJNĚ</t>
  </si>
  <si>
    <t>0 - 8,56 : 13,18</t>
  </si>
  <si>
    <t>39,90 -60,93 : 9,57</t>
  </si>
  <si>
    <t>Zaústění : 4,4</t>
  </si>
  <si>
    <t>151101101R00</t>
  </si>
  <si>
    <t>Pažení a rozepření stěn rýh - příložné - hl.do 2 m</t>
  </si>
  <si>
    <t>0 - 8,56 : 8,56*1,4*2</t>
  </si>
  <si>
    <t>39,90 -60,93 : 21,03*1,3*2</t>
  </si>
  <si>
    <t>Zaústění : 2,5*1,6*2</t>
  </si>
  <si>
    <t>151101111R00</t>
  </si>
  <si>
    <t>Odstranění pažení stěn rýh - příložné - hl. do 2 m</t>
  </si>
  <si>
    <t>Položka pořadí 2 : 86,64600</t>
  </si>
  <si>
    <t>Položka pořadí 1 : 27,15000</t>
  </si>
  <si>
    <t>Položka pořadí 4 : 27,15000*4</t>
  </si>
  <si>
    <t>831990101RAA</t>
  </si>
  <si>
    <t>Příplatek za trasu ve vozovce živičné při šířce rýhy do 0,8 m</t>
  </si>
  <si>
    <t>9</t>
  </si>
  <si>
    <t>0 - 8,56 : 8</t>
  </si>
  <si>
    <t>39,90 -60,93 : 6,99</t>
  </si>
  <si>
    <t>Zaústění : 2,48</t>
  </si>
  <si>
    <t>175101101RT2</t>
  </si>
  <si>
    <t>Obsyp potrubí bez prohození sypaniny s dodáním štěrkopísku frakce 0 - 22 mm</t>
  </si>
  <si>
    <t>0 - 8,56 : 5,18</t>
  </si>
  <si>
    <t>39,90 -60,93-beton : 2,58</t>
  </si>
  <si>
    <t>Zaústění : 1,93</t>
  </si>
  <si>
    <t>899623151R00</t>
  </si>
  <si>
    <t>Obetonování potrubí betonem C16/20</t>
  </si>
  <si>
    <t>583417033R</t>
  </si>
  <si>
    <t xml:space="preserve">Kamenivo drcené frakce  0/32 A </t>
  </si>
  <si>
    <t>Položka pořadí 8 : 17,47000*1,8</t>
  </si>
  <si>
    <t>871313121R00</t>
  </si>
  <si>
    <t>Montáž trub z plastu, gumový kroužek, DN 150</t>
  </si>
  <si>
    <t>877313123R00</t>
  </si>
  <si>
    <t>Montáž tvarovek jednoos. plast. gum.kroužek DN 150</t>
  </si>
  <si>
    <t>27311352R</t>
  </si>
  <si>
    <t>KG těsnění náhradní DN 150</t>
  </si>
  <si>
    <t>28611141.AR</t>
  </si>
  <si>
    <t>Trubka kanalizační KGEM SN 4 PVC 110x3,2x1000 mm</t>
  </si>
  <si>
    <t>28611141.AR1</t>
  </si>
  <si>
    <t>Trubka kanalizační KGEM SN 4 PVC 110x3,2x500 mm</t>
  </si>
  <si>
    <t>28611142.AR</t>
  </si>
  <si>
    <t>Trubka kanalizační KGEM SN 4 PVC 110x3,2x2000 mm</t>
  </si>
  <si>
    <t>286114010R</t>
  </si>
  <si>
    <t>Trubka kanalizační PVC SN12 160x3000mm hladká PVC-U, oranžová</t>
  </si>
  <si>
    <t>286114010R1</t>
  </si>
  <si>
    <t>Trubka kanalizační PVC SN12 160x1000mm hladká PVC-U, oranžová</t>
  </si>
  <si>
    <t>286114011R</t>
  </si>
  <si>
    <t>Trubka kanalizační  PVC SN12 160x6000mm hladká PVC-U, oranžová</t>
  </si>
  <si>
    <t>28650813R</t>
  </si>
  <si>
    <t>Přechodka kanal. PVC-kamenina D 160 mm</t>
  </si>
  <si>
    <t>28651650.AR</t>
  </si>
  <si>
    <t>Koleno kanalizační KGB 110/ 15° PVC</t>
  </si>
  <si>
    <t>28651651.AR</t>
  </si>
  <si>
    <t>Koleno kanalizační KGB 110/ 30° PVC</t>
  </si>
  <si>
    <t>28651652.AR</t>
  </si>
  <si>
    <t>Koleno kanalizační KGB 110/ 45° PVC</t>
  </si>
  <si>
    <t>28651653.AR</t>
  </si>
  <si>
    <t>Koleno kanalizační KGB 110/ 67° PVC</t>
  </si>
  <si>
    <t>28651654.AR</t>
  </si>
  <si>
    <t>Koleno kanalizační KGB 110/ 87° PVC</t>
  </si>
  <si>
    <t>28651660.AR</t>
  </si>
  <si>
    <t>Koleno kanalizační KGB 160/ 15° PVC</t>
  </si>
  <si>
    <t>28651661.AR</t>
  </si>
  <si>
    <t>Koleno kanalizační KGB 160/ 30° PVC</t>
  </si>
  <si>
    <t>28651662.AR</t>
  </si>
  <si>
    <t>Koleno kanalizační KGB 160/ 45° PVC</t>
  </si>
  <si>
    <t>28651691.AR</t>
  </si>
  <si>
    <t>Redukce kanalizační KGR 160/ 110 PVC</t>
  </si>
  <si>
    <t>28651703.AR</t>
  </si>
  <si>
    <t>Odbočka kanalizační KGEA 160/ 110/45° PVC</t>
  </si>
  <si>
    <t>28651705.AR</t>
  </si>
  <si>
    <t>Odbočka kanalizační KGEA 160/ 160/45° PVC</t>
  </si>
  <si>
    <t>28651753.AR</t>
  </si>
  <si>
    <t>Odbočka kanalizační KGEA 160/ 110/87° PVC</t>
  </si>
  <si>
    <t>28651810.AR</t>
  </si>
  <si>
    <t>Přesuvka kanalizační KGU 110 PVC</t>
  </si>
  <si>
    <t>28651812.AR</t>
  </si>
  <si>
    <t>Přesuvka kanalizační KGU 160 PVC</t>
  </si>
  <si>
    <t>Flexibilní hrdlo pro KG DN150</t>
  </si>
  <si>
    <t xml:space="preserve">ks    </t>
  </si>
  <si>
    <t>452311141R00</t>
  </si>
  <si>
    <t>Desky podkladní betonu C 16/20</t>
  </si>
  <si>
    <t>,5*,5*,1*2</t>
  </si>
  <si>
    <t>892855112R00</t>
  </si>
  <si>
    <t>Kontrola kanalizace TV kamerou do 50 m</t>
  </si>
  <si>
    <t>721290111R00</t>
  </si>
  <si>
    <t>Zkouška těsnosti kanalizace vodou DN 125</t>
  </si>
  <si>
    <t>8900001</t>
  </si>
  <si>
    <t>Jádrová navrtávka DN 150 do stávajícího potrubí DN 800-ŽB</t>
  </si>
  <si>
    <t>894431211RAA</t>
  </si>
  <si>
    <t>Šachta, D 400 mm, dl.šach.roury 1,5 m, přímá dno PP KG D 110 mm, poklop A15</t>
  </si>
  <si>
    <t>894431421RAA</t>
  </si>
  <si>
    <t>Šachta D 600 mm, dl.šach.roury  dno KG D 160 mm, poklop litina 12,5 t</t>
  </si>
  <si>
    <t>Plastové dno, šachta z korugované trouby, těsnění, teleskopický adaptér, rám do teleskopu, poklop litinový.</t>
  </si>
  <si>
    <t>998276101R00</t>
  </si>
  <si>
    <t>Přesun hmot, trubní vedení plastová, otevř. výkop</t>
  </si>
  <si>
    <t>na vzdálenost 15 m od hrany výkopu nebo od okraje šachty</t>
  </si>
  <si>
    <t>VN001</t>
  </si>
  <si>
    <t>Hutni zkoušky LDD</t>
  </si>
  <si>
    <t>VN002</t>
  </si>
  <si>
    <t>Hutni zkoušky SZZ</t>
  </si>
  <si>
    <t>005211030R</t>
  </si>
  <si>
    <t xml:space="preserve">Dočasná dopravní opatření </t>
  </si>
  <si>
    <t>Úplná uzavírka  14 dní</t>
  </si>
  <si>
    <t>Dle výkresu přechodné dipravní značení</t>
  </si>
  <si>
    <t>2x B1</t>
  </si>
  <si>
    <t>2x E13</t>
  </si>
  <si>
    <t>2x výstražné světla typ 1</t>
  </si>
  <si>
    <t>2x zábrana Z2</t>
  </si>
  <si>
    <t>1xB24b</t>
  </si>
  <si>
    <t>D201-3.3 : ruční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</si>
</sst>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9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47" xfId="0" applyFont="1" applyBorder="1" applyAlignment="1">
      <alignment horizontal="center" vertical="top" shrinkToFit="1"/>
    </xf>
    <xf numFmtId="4" fontId="16" fillId="0" borderId="38" xfId="0" applyNumberFormat="1" applyFont="1" applyBorder="1" applyAlignment="1">
      <alignment vertical="top" shrinkToFit="1"/>
    </xf>
    <xf numFmtId="16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1"/>
  <sheetViews>
    <sheetView showGridLines="0" tabSelected="1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91" t="s">
        <v>4</v>
      </c>
      <c r="C1" s="192"/>
      <c r="D1" s="192"/>
      <c r="E1" s="192"/>
      <c r="F1" s="192"/>
      <c r="G1" s="192"/>
      <c r="H1" s="192"/>
      <c r="I1" s="192"/>
      <c r="J1" s="193"/>
    </row>
    <row r="2" spans="1:15" ht="36" customHeight="1" x14ac:dyDescent="0.2">
      <c r="A2" s="2"/>
      <c r="B2" s="76" t="s">
        <v>24</v>
      </c>
      <c r="C2" s="77"/>
      <c r="D2" s="78" t="s">
        <v>43</v>
      </c>
      <c r="E2" s="200" t="s">
        <v>44</v>
      </c>
      <c r="F2" s="201"/>
      <c r="G2" s="201"/>
      <c r="H2" s="201"/>
      <c r="I2" s="201"/>
      <c r="J2" s="202"/>
      <c r="O2" s="1"/>
    </row>
    <row r="3" spans="1:15" ht="27" hidden="1" customHeight="1" x14ac:dyDescent="0.2">
      <c r="A3" s="2"/>
      <c r="B3" s="79"/>
      <c r="C3" s="77"/>
      <c r="D3" s="80"/>
      <c r="E3" s="203"/>
      <c r="F3" s="204"/>
      <c r="G3" s="204"/>
      <c r="H3" s="204"/>
      <c r="I3" s="204"/>
      <c r="J3" s="205"/>
    </row>
    <row r="4" spans="1:15" ht="23.25" customHeight="1" x14ac:dyDescent="0.2">
      <c r="A4" s="2"/>
      <c r="B4" s="81"/>
      <c r="C4" s="82"/>
      <c r="D4" s="83"/>
      <c r="E4" s="213"/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23</v>
      </c>
      <c r="D5" s="217" t="s">
        <v>45</v>
      </c>
      <c r="E5" s="218"/>
      <c r="F5" s="218"/>
      <c r="G5" s="218"/>
      <c r="H5" s="18" t="s">
        <v>42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19" t="s">
        <v>46</v>
      </c>
      <c r="E6" s="220"/>
      <c r="F6" s="220"/>
      <c r="G6" s="220"/>
      <c r="H6" s="18" t="s">
        <v>36</v>
      </c>
      <c r="I6" s="85" t="s">
        <v>50</v>
      </c>
      <c r="J6" s="8"/>
    </row>
    <row r="7" spans="1:15" ht="15.75" customHeight="1" x14ac:dyDescent="0.2">
      <c r="A7" s="2"/>
      <c r="B7" s="29"/>
      <c r="C7" s="56"/>
      <c r="D7" s="84" t="s">
        <v>48</v>
      </c>
      <c r="E7" s="221" t="s">
        <v>47</v>
      </c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7"/>
      <c r="E11" s="207"/>
      <c r="F11" s="207"/>
      <c r="G11" s="207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2"/>
      <c r="E12" s="212"/>
      <c r="F12" s="212"/>
      <c r="G12" s="212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06"/>
      <c r="F15" s="206"/>
      <c r="G15" s="208"/>
      <c r="H15" s="208"/>
      <c r="I15" s="208" t="s">
        <v>31</v>
      </c>
      <c r="J15" s="209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197"/>
      <c r="F16" s="198"/>
      <c r="G16" s="197"/>
      <c r="H16" s="198"/>
      <c r="I16" s="197">
        <f>SUMIF(F57:F77,A16,I57:I77)+SUMIF(F57:F77,"PSU",I57:I77)</f>
        <v>0</v>
      </c>
      <c r="J16" s="199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197"/>
      <c r="F17" s="198"/>
      <c r="G17" s="197"/>
      <c r="H17" s="198"/>
      <c r="I17" s="197">
        <f>SUMIF(F57:F77,A17,I57:I77)</f>
        <v>0</v>
      </c>
      <c r="J17" s="199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197"/>
      <c r="F18" s="198"/>
      <c r="G18" s="197"/>
      <c r="H18" s="198"/>
      <c r="I18" s="197">
        <f>SUMIF(F57:F77,A18,I57:I77)</f>
        <v>0</v>
      </c>
      <c r="J18" s="199"/>
    </row>
    <row r="19" spans="1:10" ht="23.25" customHeight="1" x14ac:dyDescent="0.2">
      <c r="A19" s="140" t="s">
        <v>113</v>
      </c>
      <c r="B19" s="38" t="s">
        <v>29</v>
      </c>
      <c r="C19" s="62"/>
      <c r="D19" s="63"/>
      <c r="E19" s="197"/>
      <c r="F19" s="198"/>
      <c r="G19" s="197"/>
      <c r="H19" s="198"/>
      <c r="I19" s="197">
        <f>SUMIF(F57:F77,A19,I57:I77)</f>
        <v>0</v>
      </c>
      <c r="J19" s="199"/>
    </row>
    <row r="20" spans="1:10" ht="23.25" customHeight="1" x14ac:dyDescent="0.2">
      <c r="A20" s="140" t="s">
        <v>114</v>
      </c>
      <c r="B20" s="38" t="s">
        <v>30</v>
      </c>
      <c r="C20" s="62"/>
      <c r="D20" s="63"/>
      <c r="E20" s="197"/>
      <c r="F20" s="198"/>
      <c r="G20" s="197"/>
      <c r="H20" s="198"/>
      <c r="I20" s="197">
        <f>SUMIF(F57:F77,A20,I57:I77)</f>
        <v>0</v>
      </c>
      <c r="J20" s="19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11"/>
      <c r="G21" s="210"/>
      <c r="H21" s="211"/>
      <c r="I21" s="210">
        <f>SUM(I16:J20)</f>
        <v>0</v>
      </c>
      <c r="J21" s="228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6">
        <f>ZakladDPHSniVypocet</f>
        <v>0</v>
      </c>
      <c r="H23" s="227"/>
      <c r="I23" s="22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4">
        <f>IF(A24&gt;50, ROUNDUP(A23, 0), ROUNDDOWN(A23, 0))</f>
        <v>0</v>
      </c>
      <c r="H24" s="225"/>
      <c r="I24" s="22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6">
        <f>ZakladDPHZaklVypocet</f>
        <v>0</v>
      </c>
      <c r="H25" s="227"/>
      <c r="I25" s="22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4">
        <f>IF(A26&gt;50, ROUNDUP(A25, 0), ROUNDDOWN(A25, 0))</f>
        <v>0</v>
      </c>
      <c r="H26" s="195"/>
      <c r="I26" s="195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6">
        <f>CenaCelkem-(ZakladDPHSni+DPHSni+ZakladDPHZakl+DPHZakl)</f>
        <v>0</v>
      </c>
      <c r="H27" s="196"/>
      <c r="I27" s="196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30">
        <f>ZakladDPHSniVypocet+ZakladDPHZaklVypocet</f>
        <v>0</v>
      </c>
      <c r="H28" s="230"/>
      <c r="I28" s="230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29">
        <f>IF(A29&gt;50, ROUNDUP(A27, 0), ROUNDDOWN(A27, 0))</f>
        <v>0</v>
      </c>
      <c r="H29" s="229"/>
      <c r="I29" s="229"/>
      <c r="J29" s="121" t="s">
        <v>73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1"/>
      <c r="E34" s="232"/>
      <c r="G34" s="233"/>
      <c r="H34" s="234"/>
      <c r="I34" s="234"/>
      <c r="J34" s="25"/>
    </row>
    <row r="35" spans="1:10" ht="12.75" customHeight="1" x14ac:dyDescent="0.2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51</v>
      </c>
      <c r="C39" s="235"/>
      <c r="D39" s="235"/>
      <c r="E39" s="235"/>
      <c r="F39" s="101">
        <f>'SO00 0 Pol'!AE38+'SO101 1 Pol'!AE86+'SO201 2 Pol'!AE183+'SO202 3 Pol'!AE105+'SO305 4 Pol'!AE92</f>
        <v>0</v>
      </c>
      <c r="G39" s="102">
        <f>'SO00 0 Pol'!AF38+'SO101 1 Pol'!AF86+'SO201 2 Pol'!AF183+'SO202 3 Pol'!AF105+'SO305 4 Pol'!AF92</f>
        <v>0</v>
      </c>
      <c r="H39" s="103">
        <f t="shared" ref="H39:H49" si="1">(F39*SazbaDPH1/100)+(G39*SazbaDPH2/100)</f>
        <v>0</v>
      </c>
      <c r="I39" s="103">
        <f t="shared" ref="I39:I49" si="2">F39+G39+H39</f>
        <v>0</v>
      </c>
      <c r="J39" s="104" t="str">
        <f t="shared" ref="J39:J49" si="3">IF(CenaCelkemVypocet=0,"",I39/CenaCelkemVypocet*100)</f>
        <v/>
      </c>
    </row>
    <row r="40" spans="1:10" ht="25.5" customHeight="1" x14ac:dyDescent="0.2">
      <c r="A40" s="90">
        <v>2</v>
      </c>
      <c r="B40" s="105" t="s">
        <v>52</v>
      </c>
      <c r="C40" s="236" t="s">
        <v>53</v>
      </c>
      <c r="D40" s="236"/>
      <c r="E40" s="236"/>
      <c r="F40" s="106">
        <f>'SO00 0 Pol'!AE38</f>
        <v>0</v>
      </c>
      <c r="G40" s="107">
        <f>'SO00 0 Pol'!AF38</f>
        <v>0</v>
      </c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3</v>
      </c>
      <c r="B41" s="109" t="s">
        <v>54</v>
      </c>
      <c r="C41" s="235" t="s">
        <v>55</v>
      </c>
      <c r="D41" s="235"/>
      <c r="E41" s="235"/>
      <c r="F41" s="110">
        <f>'SO00 0 Pol'!AE38</f>
        <v>0</v>
      </c>
      <c r="G41" s="103">
        <f>'SO00 0 Pol'!AF38</f>
        <v>0</v>
      </c>
      <c r="H41" s="103">
        <f t="shared" si="1"/>
        <v>0</v>
      </c>
      <c r="I41" s="103">
        <f t="shared" si="2"/>
        <v>0</v>
      </c>
      <c r="J41" s="104" t="str">
        <f t="shared" si="3"/>
        <v/>
      </c>
    </row>
    <row r="42" spans="1:10" ht="25.5" customHeight="1" x14ac:dyDescent="0.2">
      <c r="A42" s="90">
        <v>2</v>
      </c>
      <c r="B42" s="105" t="s">
        <v>56</v>
      </c>
      <c r="C42" s="236" t="s">
        <v>57</v>
      </c>
      <c r="D42" s="236"/>
      <c r="E42" s="236"/>
      <c r="F42" s="106">
        <f>'SO101 1 Pol'!AE86</f>
        <v>0</v>
      </c>
      <c r="G42" s="107">
        <f>'SO101 1 Pol'!AF86</f>
        <v>0</v>
      </c>
      <c r="H42" s="107">
        <f t="shared" si="1"/>
        <v>0</v>
      </c>
      <c r="I42" s="107">
        <f t="shared" si="2"/>
        <v>0</v>
      </c>
      <c r="J42" s="108" t="str">
        <f t="shared" si="3"/>
        <v/>
      </c>
    </row>
    <row r="43" spans="1:10" ht="25.5" customHeight="1" x14ac:dyDescent="0.2">
      <c r="A43" s="90">
        <v>3</v>
      </c>
      <c r="B43" s="109" t="s">
        <v>58</v>
      </c>
      <c r="C43" s="235" t="s">
        <v>59</v>
      </c>
      <c r="D43" s="235"/>
      <c r="E43" s="235"/>
      <c r="F43" s="110">
        <f>'SO101 1 Pol'!AE86</f>
        <v>0</v>
      </c>
      <c r="G43" s="103">
        <f>'SO101 1 Pol'!AF86</f>
        <v>0</v>
      </c>
      <c r="H43" s="103">
        <f t="shared" si="1"/>
        <v>0</v>
      </c>
      <c r="I43" s="103">
        <f t="shared" si="2"/>
        <v>0</v>
      </c>
      <c r="J43" s="104" t="str">
        <f t="shared" si="3"/>
        <v/>
      </c>
    </row>
    <row r="44" spans="1:10" ht="25.5" customHeight="1" x14ac:dyDescent="0.2">
      <c r="A44" s="90">
        <v>2</v>
      </c>
      <c r="B44" s="105" t="s">
        <v>60</v>
      </c>
      <c r="C44" s="236" t="s">
        <v>61</v>
      </c>
      <c r="D44" s="236"/>
      <c r="E44" s="236"/>
      <c r="F44" s="106">
        <f>'SO201 2 Pol'!AE183</f>
        <v>0</v>
      </c>
      <c r="G44" s="107">
        <f>'SO201 2 Pol'!AF183</f>
        <v>0</v>
      </c>
      <c r="H44" s="107">
        <f t="shared" si="1"/>
        <v>0</v>
      </c>
      <c r="I44" s="107">
        <f t="shared" si="2"/>
        <v>0</v>
      </c>
      <c r="J44" s="108" t="str">
        <f t="shared" si="3"/>
        <v/>
      </c>
    </row>
    <row r="45" spans="1:10" ht="25.5" customHeight="1" x14ac:dyDescent="0.2">
      <c r="A45" s="90">
        <v>3</v>
      </c>
      <c r="B45" s="109" t="s">
        <v>62</v>
      </c>
      <c r="C45" s="235" t="s">
        <v>63</v>
      </c>
      <c r="D45" s="235"/>
      <c r="E45" s="235"/>
      <c r="F45" s="110">
        <f>'SO201 2 Pol'!AE183</f>
        <v>0</v>
      </c>
      <c r="G45" s="103">
        <f>'SO201 2 Pol'!AF183</f>
        <v>0</v>
      </c>
      <c r="H45" s="103">
        <f t="shared" si="1"/>
        <v>0</v>
      </c>
      <c r="I45" s="103">
        <f t="shared" si="2"/>
        <v>0</v>
      </c>
      <c r="J45" s="104" t="str">
        <f t="shared" si="3"/>
        <v/>
      </c>
    </row>
    <row r="46" spans="1:10" ht="25.5" customHeight="1" x14ac:dyDescent="0.2">
      <c r="A46" s="90">
        <v>2</v>
      </c>
      <c r="B46" s="105" t="s">
        <v>64</v>
      </c>
      <c r="C46" s="236" t="s">
        <v>65</v>
      </c>
      <c r="D46" s="236"/>
      <c r="E46" s="236"/>
      <c r="F46" s="106">
        <f>'SO202 3 Pol'!AE105</f>
        <v>0</v>
      </c>
      <c r="G46" s="107">
        <f>'SO202 3 Pol'!AF105</f>
        <v>0</v>
      </c>
      <c r="H46" s="107">
        <f t="shared" si="1"/>
        <v>0</v>
      </c>
      <c r="I46" s="107">
        <f t="shared" si="2"/>
        <v>0</v>
      </c>
      <c r="J46" s="108" t="str">
        <f t="shared" si="3"/>
        <v/>
      </c>
    </row>
    <row r="47" spans="1:10" ht="25.5" customHeight="1" x14ac:dyDescent="0.2">
      <c r="A47" s="90">
        <v>3</v>
      </c>
      <c r="B47" s="109" t="s">
        <v>66</v>
      </c>
      <c r="C47" s="235" t="s">
        <v>67</v>
      </c>
      <c r="D47" s="235"/>
      <c r="E47" s="235"/>
      <c r="F47" s="110">
        <f>'SO202 3 Pol'!AE105</f>
        <v>0</v>
      </c>
      <c r="G47" s="103">
        <f>'SO202 3 Pol'!AF105</f>
        <v>0</v>
      </c>
      <c r="H47" s="103">
        <f t="shared" si="1"/>
        <v>0</v>
      </c>
      <c r="I47" s="103">
        <f t="shared" si="2"/>
        <v>0</v>
      </c>
      <c r="J47" s="104" t="str">
        <f t="shared" si="3"/>
        <v/>
      </c>
    </row>
    <row r="48" spans="1:10" ht="25.5" customHeight="1" x14ac:dyDescent="0.2">
      <c r="A48" s="90">
        <v>2</v>
      </c>
      <c r="B48" s="105" t="s">
        <v>68</v>
      </c>
      <c r="C48" s="236" t="s">
        <v>69</v>
      </c>
      <c r="D48" s="236"/>
      <c r="E48" s="236"/>
      <c r="F48" s="106">
        <f>'SO305 4 Pol'!AE92</f>
        <v>0</v>
      </c>
      <c r="G48" s="107">
        <f>'SO305 4 Pol'!AF92</f>
        <v>0</v>
      </c>
      <c r="H48" s="107">
        <f t="shared" si="1"/>
        <v>0</v>
      </c>
      <c r="I48" s="107">
        <f t="shared" si="2"/>
        <v>0</v>
      </c>
      <c r="J48" s="108" t="str">
        <f t="shared" si="3"/>
        <v/>
      </c>
    </row>
    <row r="49" spans="1:10" ht="25.5" customHeight="1" x14ac:dyDescent="0.2">
      <c r="A49" s="90">
        <v>3</v>
      </c>
      <c r="B49" s="109" t="s">
        <v>70</v>
      </c>
      <c r="C49" s="235" t="s">
        <v>71</v>
      </c>
      <c r="D49" s="235"/>
      <c r="E49" s="235"/>
      <c r="F49" s="110">
        <f>'SO305 4 Pol'!AE92</f>
        <v>0</v>
      </c>
      <c r="G49" s="103">
        <f>'SO305 4 Pol'!AF92</f>
        <v>0</v>
      </c>
      <c r="H49" s="103">
        <f t="shared" si="1"/>
        <v>0</v>
      </c>
      <c r="I49" s="103">
        <f t="shared" si="2"/>
        <v>0</v>
      </c>
      <c r="J49" s="104" t="str">
        <f t="shared" si="3"/>
        <v/>
      </c>
    </row>
    <row r="50" spans="1:10" ht="25.5" customHeight="1" x14ac:dyDescent="0.2">
      <c r="A50" s="90"/>
      <c r="B50" s="237" t="s">
        <v>72</v>
      </c>
      <c r="C50" s="238"/>
      <c r="D50" s="238"/>
      <c r="E50" s="239"/>
      <c r="F50" s="111">
        <f>SUMIF(A39:A49,"=1",F39:F49)</f>
        <v>0</v>
      </c>
      <c r="G50" s="112">
        <f>SUMIF(A39:A49,"=1",G39:G49)</f>
        <v>0</v>
      </c>
      <c r="H50" s="112">
        <f>SUMIF(A39:A49,"=1",H39:H49)</f>
        <v>0</v>
      </c>
      <c r="I50" s="112">
        <f>SUMIF(A39:A49,"=1",I39:I49)</f>
        <v>0</v>
      </c>
      <c r="J50" s="113">
        <f>SUMIF(A39:A49,"=1",J39:J49)</f>
        <v>0</v>
      </c>
    </row>
    <row r="54" spans="1:10" ht="15.75" x14ac:dyDescent="0.25">
      <c r="B54" s="122" t="s">
        <v>74</v>
      </c>
    </row>
    <row r="56" spans="1:10" ht="25.5" customHeight="1" x14ac:dyDescent="0.2">
      <c r="A56" s="124"/>
      <c r="B56" s="127" t="s">
        <v>18</v>
      </c>
      <c r="C56" s="127" t="s">
        <v>6</v>
      </c>
      <c r="D56" s="128"/>
      <c r="E56" s="128"/>
      <c r="F56" s="129" t="s">
        <v>75</v>
      </c>
      <c r="G56" s="129"/>
      <c r="H56" s="129"/>
      <c r="I56" s="129" t="s">
        <v>31</v>
      </c>
      <c r="J56" s="129" t="s">
        <v>0</v>
      </c>
    </row>
    <row r="57" spans="1:10" ht="36.75" customHeight="1" x14ac:dyDescent="0.2">
      <c r="A57" s="125"/>
      <c r="B57" s="130" t="s">
        <v>58</v>
      </c>
      <c r="C57" s="240" t="s">
        <v>76</v>
      </c>
      <c r="D57" s="241"/>
      <c r="E57" s="241"/>
      <c r="F57" s="136" t="s">
        <v>26</v>
      </c>
      <c r="G57" s="137"/>
      <c r="H57" s="137"/>
      <c r="I57" s="137">
        <f>'SO101 1 Pol'!G8+'SO201 2 Pol'!G8+'SO202 3 Pol'!G8+'SO305 4 Pol'!G8</f>
        <v>0</v>
      </c>
      <c r="J57" s="134" t="str">
        <f>IF(I78=0,"",I57/I78*100)</f>
        <v/>
      </c>
    </row>
    <row r="58" spans="1:10" ht="36.75" customHeight="1" x14ac:dyDescent="0.2">
      <c r="A58" s="125"/>
      <c r="B58" s="130" t="s">
        <v>77</v>
      </c>
      <c r="C58" s="240" t="s">
        <v>78</v>
      </c>
      <c r="D58" s="241"/>
      <c r="E58" s="241"/>
      <c r="F58" s="136" t="s">
        <v>26</v>
      </c>
      <c r="G58" s="137"/>
      <c r="H58" s="137"/>
      <c r="I58" s="137">
        <f>'SO202 3 Pol'!G37</f>
        <v>0</v>
      </c>
      <c r="J58" s="134" t="str">
        <f>IF(I78=0,"",I58/I78*100)</f>
        <v/>
      </c>
    </row>
    <row r="59" spans="1:10" ht="36.75" customHeight="1" x14ac:dyDescent="0.2">
      <c r="A59" s="125"/>
      <c r="B59" s="130" t="s">
        <v>79</v>
      </c>
      <c r="C59" s="240" t="s">
        <v>80</v>
      </c>
      <c r="D59" s="241"/>
      <c r="E59" s="241"/>
      <c r="F59" s="136" t="s">
        <v>26</v>
      </c>
      <c r="G59" s="137"/>
      <c r="H59" s="137"/>
      <c r="I59" s="137">
        <f>'SO201 2 Pol'!G41</f>
        <v>0</v>
      </c>
      <c r="J59" s="134" t="str">
        <f>IF(I78=0,"",I59/I78*100)</f>
        <v/>
      </c>
    </row>
    <row r="60" spans="1:10" ht="36.75" customHeight="1" x14ac:dyDescent="0.2">
      <c r="A60" s="125"/>
      <c r="B60" s="130" t="s">
        <v>81</v>
      </c>
      <c r="C60" s="240" t="s">
        <v>82</v>
      </c>
      <c r="D60" s="241"/>
      <c r="E60" s="241"/>
      <c r="F60" s="136" t="s">
        <v>26</v>
      </c>
      <c r="G60" s="137"/>
      <c r="H60" s="137"/>
      <c r="I60" s="137">
        <f>'SO201 2 Pol'!G45+'SO202 3 Pol'!G49</f>
        <v>0</v>
      </c>
      <c r="J60" s="134" t="str">
        <f>IF(I78=0,"",I60/I78*100)</f>
        <v/>
      </c>
    </row>
    <row r="61" spans="1:10" ht="36.75" customHeight="1" x14ac:dyDescent="0.2">
      <c r="A61" s="125"/>
      <c r="B61" s="130" t="s">
        <v>62</v>
      </c>
      <c r="C61" s="240" t="s">
        <v>83</v>
      </c>
      <c r="D61" s="241"/>
      <c r="E61" s="241"/>
      <c r="F61" s="136" t="s">
        <v>26</v>
      </c>
      <c r="G61" s="137"/>
      <c r="H61" s="137"/>
      <c r="I61" s="137">
        <f>'SO201 2 Pol'!G56+'SO202 3 Pol'!G56</f>
        <v>0</v>
      </c>
      <c r="J61" s="134" t="str">
        <f>IF(I78=0,"",I61/I78*100)</f>
        <v/>
      </c>
    </row>
    <row r="62" spans="1:10" ht="36.75" customHeight="1" x14ac:dyDescent="0.2">
      <c r="A62" s="125"/>
      <c r="B62" s="130" t="s">
        <v>84</v>
      </c>
      <c r="C62" s="240" t="s">
        <v>85</v>
      </c>
      <c r="D62" s="241"/>
      <c r="E62" s="241"/>
      <c r="F62" s="136" t="s">
        <v>26</v>
      </c>
      <c r="G62" s="137"/>
      <c r="H62" s="137"/>
      <c r="I62" s="137">
        <f>'SO201 2 Pol'!G69+'SO202 3 Pol'!G63</f>
        <v>0</v>
      </c>
      <c r="J62" s="134" t="str">
        <f>IF(I78=0,"",I62/I78*100)</f>
        <v/>
      </c>
    </row>
    <row r="63" spans="1:10" ht="36.75" customHeight="1" x14ac:dyDescent="0.2">
      <c r="A63" s="125"/>
      <c r="B63" s="130" t="s">
        <v>86</v>
      </c>
      <c r="C63" s="240" t="s">
        <v>87</v>
      </c>
      <c r="D63" s="241"/>
      <c r="E63" s="241"/>
      <c r="F63" s="136" t="s">
        <v>26</v>
      </c>
      <c r="G63" s="137"/>
      <c r="H63" s="137"/>
      <c r="I63" s="137">
        <f>'SO201 2 Pol'!G83+'SO202 3 Pol'!G67</f>
        <v>0</v>
      </c>
      <c r="J63" s="134" t="str">
        <f>IF(I78=0,"",I63/I78*100)</f>
        <v/>
      </c>
    </row>
    <row r="64" spans="1:10" ht="36.75" customHeight="1" x14ac:dyDescent="0.2">
      <c r="A64" s="125"/>
      <c r="B64" s="130" t="s">
        <v>88</v>
      </c>
      <c r="C64" s="240" t="s">
        <v>89</v>
      </c>
      <c r="D64" s="241"/>
      <c r="E64" s="241"/>
      <c r="F64" s="136" t="s">
        <v>26</v>
      </c>
      <c r="G64" s="137"/>
      <c r="H64" s="137"/>
      <c r="I64" s="137">
        <f>'SO101 1 Pol'!G17</f>
        <v>0</v>
      </c>
      <c r="J64" s="134" t="str">
        <f>IF(I78=0,"",I64/I78*100)</f>
        <v/>
      </c>
    </row>
    <row r="65" spans="1:10" ht="36.75" customHeight="1" x14ac:dyDescent="0.2">
      <c r="A65" s="125"/>
      <c r="B65" s="130" t="s">
        <v>90</v>
      </c>
      <c r="C65" s="240" t="s">
        <v>91</v>
      </c>
      <c r="D65" s="241"/>
      <c r="E65" s="241"/>
      <c r="F65" s="136" t="s">
        <v>26</v>
      </c>
      <c r="G65" s="137"/>
      <c r="H65" s="137"/>
      <c r="I65" s="137">
        <f>'SO101 1 Pol'!G38+'SO202 3 Pol'!G90+'SO305 4 Pol'!G25</f>
        <v>0</v>
      </c>
      <c r="J65" s="134" t="str">
        <f>IF(I78=0,"",I65/I78*100)</f>
        <v/>
      </c>
    </row>
    <row r="66" spans="1:10" ht="36.75" customHeight="1" x14ac:dyDescent="0.2">
      <c r="A66" s="125"/>
      <c r="B66" s="130" t="s">
        <v>92</v>
      </c>
      <c r="C66" s="240" t="s">
        <v>93</v>
      </c>
      <c r="D66" s="241"/>
      <c r="E66" s="241"/>
      <c r="F66" s="136" t="s">
        <v>26</v>
      </c>
      <c r="G66" s="137"/>
      <c r="H66" s="137"/>
      <c r="I66" s="137">
        <f>'SO101 1 Pol'!G59</f>
        <v>0</v>
      </c>
      <c r="J66" s="134" t="str">
        <f>IF(I78=0,"",I66/I78*100)</f>
        <v/>
      </c>
    </row>
    <row r="67" spans="1:10" ht="36.75" customHeight="1" x14ac:dyDescent="0.2">
      <c r="A67" s="125"/>
      <c r="B67" s="130" t="s">
        <v>94</v>
      </c>
      <c r="C67" s="240" t="s">
        <v>95</v>
      </c>
      <c r="D67" s="241"/>
      <c r="E67" s="241"/>
      <c r="F67" s="136" t="s">
        <v>26</v>
      </c>
      <c r="G67" s="137"/>
      <c r="H67" s="137"/>
      <c r="I67" s="137">
        <f>'SO201 2 Pol'!G116+'SO305 4 Pol'!G28</f>
        <v>0</v>
      </c>
      <c r="J67" s="134" t="str">
        <f>IF(I78=0,"",I67/I78*100)</f>
        <v/>
      </c>
    </row>
    <row r="68" spans="1:10" ht="36.75" customHeight="1" x14ac:dyDescent="0.2">
      <c r="A68" s="125"/>
      <c r="B68" s="130" t="s">
        <v>96</v>
      </c>
      <c r="C68" s="240" t="s">
        <v>97</v>
      </c>
      <c r="D68" s="241"/>
      <c r="E68" s="241"/>
      <c r="F68" s="136" t="s">
        <v>26</v>
      </c>
      <c r="G68" s="137"/>
      <c r="H68" s="137"/>
      <c r="I68" s="137">
        <f>'SO305 4 Pol'!G41</f>
        <v>0</v>
      </c>
      <c r="J68" s="134" t="str">
        <f>IF(I78=0,"",I68/I78*100)</f>
        <v/>
      </c>
    </row>
    <row r="69" spans="1:10" ht="36.75" customHeight="1" x14ac:dyDescent="0.2">
      <c r="A69" s="125"/>
      <c r="B69" s="130" t="s">
        <v>98</v>
      </c>
      <c r="C69" s="240" t="s">
        <v>99</v>
      </c>
      <c r="D69" s="241"/>
      <c r="E69" s="241"/>
      <c r="F69" s="136" t="s">
        <v>26</v>
      </c>
      <c r="G69" s="137"/>
      <c r="H69" s="137"/>
      <c r="I69" s="137">
        <f>'SO305 4 Pol'!G67</f>
        <v>0</v>
      </c>
      <c r="J69" s="134" t="str">
        <f>IF(I78=0,"",I69/I78*100)</f>
        <v/>
      </c>
    </row>
    <row r="70" spans="1:10" ht="36.75" customHeight="1" x14ac:dyDescent="0.2">
      <c r="A70" s="125"/>
      <c r="B70" s="130" t="s">
        <v>100</v>
      </c>
      <c r="C70" s="240" t="s">
        <v>101</v>
      </c>
      <c r="D70" s="241"/>
      <c r="E70" s="241"/>
      <c r="F70" s="136" t="s">
        <v>26</v>
      </c>
      <c r="G70" s="137"/>
      <c r="H70" s="137"/>
      <c r="I70" s="137">
        <f>'SO101 1 Pol'!G72+'SO201 2 Pol'!G127</f>
        <v>0</v>
      </c>
      <c r="J70" s="134" t="str">
        <f>IF(I78=0,"",I70/I78*100)</f>
        <v/>
      </c>
    </row>
    <row r="71" spans="1:10" ht="36.75" customHeight="1" x14ac:dyDescent="0.2">
      <c r="A71" s="125"/>
      <c r="B71" s="130" t="s">
        <v>102</v>
      </c>
      <c r="C71" s="240" t="s">
        <v>103</v>
      </c>
      <c r="D71" s="241"/>
      <c r="E71" s="241"/>
      <c r="F71" s="136" t="s">
        <v>26</v>
      </c>
      <c r="G71" s="137"/>
      <c r="H71" s="137"/>
      <c r="I71" s="137">
        <f>'SO201 2 Pol'!G139</f>
        <v>0</v>
      </c>
      <c r="J71" s="134" t="str">
        <f>IF(I78=0,"",I71/I78*100)</f>
        <v/>
      </c>
    </row>
    <row r="72" spans="1:10" ht="36.75" customHeight="1" x14ac:dyDescent="0.2">
      <c r="A72" s="125"/>
      <c r="B72" s="130" t="s">
        <v>104</v>
      </c>
      <c r="C72" s="240" t="s">
        <v>105</v>
      </c>
      <c r="D72" s="241"/>
      <c r="E72" s="241"/>
      <c r="F72" s="136" t="s">
        <v>26</v>
      </c>
      <c r="G72" s="137"/>
      <c r="H72" s="137"/>
      <c r="I72" s="137">
        <f>'SO201 2 Pol'!G143</f>
        <v>0</v>
      </c>
      <c r="J72" s="134" t="str">
        <f>IF(I78=0,"",I72/I78*100)</f>
        <v/>
      </c>
    </row>
    <row r="73" spans="1:10" ht="36.75" customHeight="1" x14ac:dyDescent="0.2">
      <c r="A73" s="125"/>
      <c r="B73" s="130" t="s">
        <v>106</v>
      </c>
      <c r="C73" s="240" t="s">
        <v>107</v>
      </c>
      <c r="D73" s="241"/>
      <c r="E73" s="241"/>
      <c r="F73" s="136" t="s">
        <v>26</v>
      </c>
      <c r="G73" s="137"/>
      <c r="H73" s="137"/>
      <c r="I73" s="137">
        <f>'SO101 1 Pol'!G83+'SO201 2 Pol'!G155+'SO305 4 Pol'!G76</f>
        <v>0</v>
      </c>
      <c r="J73" s="134" t="str">
        <f>IF(I78=0,"",I73/I78*100)</f>
        <v/>
      </c>
    </row>
    <row r="74" spans="1:10" ht="36.75" customHeight="1" x14ac:dyDescent="0.2">
      <c r="A74" s="125"/>
      <c r="B74" s="130" t="s">
        <v>108</v>
      </c>
      <c r="C74" s="240" t="s">
        <v>109</v>
      </c>
      <c r="D74" s="241"/>
      <c r="E74" s="241"/>
      <c r="F74" s="136" t="s">
        <v>27</v>
      </c>
      <c r="G74" s="137"/>
      <c r="H74" s="137"/>
      <c r="I74" s="137">
        <f>'SO202 3 Pol'!G96</f>
        <v>0</v>
      </c>
      <c r="J74" s="134" t="str">
        <f>IF(I78=0,"",I74/I78*100)</f>
        <v/>
      </c>
    </row>
    <row r="75" spans="1:10" ht="36.75" customHeight="1" x14ac:dyDescent="0.2">
      <c r="A75" s="125"/>
      <c r="B75" s="130" t="s">
        <v>110</v>
      </c>
      <c r="C75" s="240" t="s">
        <v>111</v>
      </c>
      <c r="D75" s="241"/>
      <c r="E75" s="241"/>
      <c r="F75" s="136" t="s">
        <v>112</v>
      </c>
      <c r="G75" s="137"/>
      <c r="H75" s="137"/>
      <c r="I75" s="137">
        <f>'SO201 2 Pol'!G157</f>
        <v>0</v>
      </c>
      <c r="J75" s="134" t="str">
        <f>IF(I78=0,"",I75/I78*100)</f>
        <v/>
      </c>
    </row>
    <row r="76" spans="1:10" ht="36.75" customHeight="1" x14ac:dyDescent="0.2">
      <c r="A76" s="125"/>
      <c r="B76" s="130" t="s">
        <v>113</v>
      </c>
      <c r="C76" s="240" t="s">
        <v>29</v>
      </c>
      <c r="D76" s="241"/>
      <c r="E76" s="241"/>
      <c r="F76" s="136" t="s">
        <v>113</v>
      </c>
      <c r="G76" s="137"/>
      <c r="H76" s="137"/>
      <c r="I76" s="137">
        <f>'SO00 0 Pol'!G8+'SO305 4 Pol'!G79</f>
        <v>0</v>
      </c>
      <c r="J76" s="134" t="str">
        <f>IF(I78=0,"",I76/I78*100)</f>
        <v/>
      </c>
    </row>
    <row r="77" spans="1:10" ht="36.75" customHeight="1" x14ac:dyDescent="0.2">
      <c r="A77" s="125"/>
      <c r="B77" s="130" t="s">
        <v>114</v>
      </c>
      <c r="C77" s="240" t="s">
        <v>30</v>
      </c>
      <c r="D77" s="241"/>
      <c r="E77" s="241"/>
      <c r="F77" s="136" t="s">
        <v>114</v>
      </c>
      <c r="G77" s="137"/>
      <c r="H77" s="137"/>
      <c r="I77" s="137">
        <f>'SO201 2 Pol'!G179+'SO305 4 Pol'!G82</f>
        <v>0</v>
      </c>
      <c r="J77" s="134" t="str">
        <f>IF(I78=0,"",I77/I78*100)</f>
        <v/>
      </c>
    </row>
    <row r="78" spans="1:10" ht="25.5" customHeight="1" x14ac:dyDescent="0.2">
      <c r="A78" s="126"/>
      <c r="B78" s="131" t="s">
        <v>1</v>
      </c>
      <c r="C78" s="132"/>
      <c r="D78" s="133"/>
      <c r="E78" s="133"/>
      <c r="F78" s="138"/>
      <c r="G78" s="139"/>
      <c r="H78" s="139"/>
      <c r="I78" s="139">
        <f>SUM(I57:I77)</f>
        <v>0</v>
      </c>
      <c r="J78" s="135">
        <f>SUM(J57:J77)</f>
        <v>0</v>
      </c>
    </row>
    <row r="79" spans="1:10" x14ac:dyDescent="0.2">
      <c r="F79" s="88"/>
      <c r="G79" s="88"/>
      <c r="H79" s="88"/>
      <c r="I79" s="88"/>
      <c r="J79" s="89"/>
    </row>
    <row r="80" spans="1:10" x14ac:dyDescent="0.2">
      <c r="F80" s="88"/>
      <c r="G80" s="88"/>
      <c r="H80" s="88"/>
      <c r="I80" s="88"/>
      <c r="J80" s="89"/>
    </row>
    <row r="81" spans="6:10" x14ac:dyDescent="0.2">
      <c r="F81" s="88"/>
      <c r="G81" s="88"/>
      <c r="H81" s="88"/>
      <c r="I81" s="88"/>
      <c r="J81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C75:E75"/>
    <mergeCell ref="C76:E76"/>
    <mergeCell ref="C77:E77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B50:E50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2" t="s">
        <v>7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50" t="s">
        <v>8</v>
      </c>
      <c r="B2" s="49"/>
      <c r="C2" s="244"/>
      <c r="D2" s="244"/>
      <c r="E2" s="244"/>
      <c r="F2" s="244"/>
      <c r="G2" s="245"/>
    </row>
    <row r="3" spans="1:7" ht="24.95" customHeight="1" x14ac:dyDescent="0.2">
      <c r="A3" s="50" t="s">
        <v>9</v>
      </c>
      <c r="B3" s="49"/>
      <c r="C3" s="244"/>
      <c r="D3" s="244"/>
      <c r="E3" s="244"/>
      <c r="F3" s="244"/>
      <c r="G3" s="245"/>
    </row>
    <row r="4" spans="1:7" ht="24.95" customHeight="1" x14ac:dyDescent="0.2">
      <c r="A4" s="50" t="s">
        <v>10</v>
      </c>
      <c r="B4" s="49"/>
      <c r="C4" s="244"/>
      <c r="D4" s="244"/>
      <c r="E4" s="244"/>
      <c r="F4" s="244"/>
      <c r="G4" s="24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5165-36B4-4A14-ACD8-8A7D0D87B534}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42578125" style="123" customWidth="1"/>
    <col min="3" max="3" width="38.140625" style="123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  <col min="53" max="53" width="73.5703125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115</v>
      </c>
    </row>
    <row r="2" spans="1:60" ht="24.95" customHeight="1" x14ac:dyDescent="0.2">
      <c r="A2" s="141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116</v>
      </c>
    </row>
    <row r="3" spans="1:60" ht="24.95" customHeight="1" x14ac:dyDescent="0.2">
      <c r="A3" s="141" t="s">
        <v>9</v>
      </c>
      <c r="B3" s="49" t="s">
        <v>52</v>
      </c>
      <c r="C3" s="265" t="s">
        <v>53</v>
      </c>
      <c r="D3" s="266"/>
      <c r="E3" s="266"/>
      <c r="F3" s="266"/>
      <c r="G3" s="267"/>
      <c r="AC3" s="123" t="s">
        <v>116</v>
      </c>
      <c r="AG3" t="s">
        <v>117</v>
      </c>
    </row>
    <row r="4" spans="1:60" ht="24.95" customHeight="1" x14ac:dyDescent="0.2">
      <c r="A4" s="142" t="s">
        <v>10</v>
      </c>
      <c r="B4" s="143" t="s">
        <v>54</v>
      </c>
      <c r="C4" s="268" t="s">
        <v>55</v>
      </c>
      <c r="D4" s="269"/>
      <c r="E4" s="269"/>
      <c r="F4" s="269"/>
      <c r="G4" s="270"/>
      <c r="AG4" t="s">
        <v>118</v>
      </c>
    </row>
    <row r="5" spans="1:60" x14ac:dyDescent="0.2">
      <c r="D5" s="10"/>
    </row>
    <row r="6" spans="1:60" ht="38.25" x14ac:dyDescent="0.2">
      <c r="A6" s="145" t="s">
        <v>119</v>
      </c>
      <c r="B6" s="147" t="s">
        <v>120</v>
      </c>
      <c r="C6" s="147" t="s">
        <v>121</v>
      </c>
      <c r="D6" s="146" t="s">
        <v>122</v>
      </c>
      <c r="E6" s="145" t="s">
        <v>123</v>
      </c>
      <c r="F6" s="144" t="s">
        <v>124</v>
      </c>
      <c r="G6" s="145" t="s">
        <v>31</v>
      </c>
      <c r="H6" s="148" t="s">
        <v>32</v>
      </c>
      <c r="I6" s="148" t="s">
        <v>125</v>
      </c>
      <c r="J6" s="148" t="s">
        <v>33</v>
      </c>
      <c r="K6" s="148" t="s">
        <v>126</v>
      </c>
      <c r="L6" s="148" t="s">
        <v>127</v>
      </c>
      <c r="M6" s="148" t="s">
        <v>128</v>
      </c>
      <c r="N6" s="148" t="s">
        <v>129</v>
      </c>
      <c r="O6" s="148" t="s">
        <v>130</v>
      </c>
      <c r="P6" s="148" t="s">
        <v>131</v>
      </c>
      <c r="Q6" s="148" t="s">
        <v>132</v>
      </c>
      <c r="R6" s="148" t="s">
        <v>133</v>
      </c>
      <c r="S6" s="148" t="s">
        <v>134</v>
      </c>
      <c r="T6" s="148" t="s">
        <v>135</v>
      </c>
      <c r="U6" s="148" t="s">
        <v>136</v>
      </c>
      <c r="V6" s="148" t="s">
        <v>137</v>
      </c>
      <c r="W6" s="148" t="s">
        <v>138</v>
      </c>
      <c r="X6" s="148" t="s">
        <v>139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140</v>
      </c>
      <c r="B8" s="162" t="s">
        <v>113</v>
      </c>
      <c r="C8" s="181" t="s">
        <v>29</v>
      </c>
      <c r="D8" s="163"/>
      <c r="E8" s="164"/>
      <c r="F8" s="165"/>
      <c r="G8" s="166">
        <f>SUMIF(AG9:AG36,"&lt;&gt;NOR",G9:G36)</f>
        <v>0</v>
      </c>
      <c r="H8" s="160"/>
      <c r="I8" s="160">
        <f>SUM(I9:I36)</f>
        <v>0</v>
      </c>
      <c r="J8" s="160"/>
      <c r="K8" s="160">
        <f>SUM(K9:K36)</f>
        <v>0</v>
      </c>
      <c r="L8" s="160"/>
      <c r="M8" s="160">
        <f>SUM(M9:M36)</f>
        <v>0</v>
      </c>
      <c r="N8" s="160"/>
      <c r="O8" s="160">
        <f>SUM(O9:O36)</f>
        <v>0</v>
      </c>
      <c r="P8" s="160"/>
      <c r="Q8" s="160">
        <f>SUM(Q9:Q36)</f>
        <v>0</v>
      </c>
      <c r="R8" s="160"/>
      <c r="S8" s="160"/>
      <c r="T8" s="160"/>
      <c r="U8" s="160"/>
      <c r="V8" s="160">
        <f>SUM(V9:V36)</f>
        <v>0</v>
      </c>
      <c r="W8" s="160"/>
      <c r="X8" s="160"/>
      <c r="AG8" t="s">
        <v>141</v>
      </c>
    </row>
    <row r="9" spans="1:60" outlineLevel="1" x14ac:dyDescent="0.2">
      <c r="A9" s="167">
        <v>1</v>
      </c>
      <c r="B9" s="168" t="s">
        <v>142</v>
      </c>
      <c r="C9" s="182" t="s">
        <v>143</v>
      </c>
      <c r="D9" s="169" t="s">
        <v>144</v>
      </c>
      <c r="E9" s="170">
        <v>126</v>
      </c>
      <c r="F9" s="171"/>
      <c r="G9" s="17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145</v>
      </c>
      <c r="T9" s="158" t="s">
        <v>146</v>
      </c>
      <c r="U9" s="158">
        <v>0</v>
      </c>
      <c r="V9" s="158">
        <f>ROUND(E9*U9,2)</f>
        <v>0</v>
      </c>
      <c r="W9" s="158"/>
      <c r="X9" s="158" t="s">
        <v>147</v>
      </c>
      <c r="Y9" s="149"/>
      <c r="Z9" s="149"/>
      <c r="AA9" s="149"/>
      <c r="AB9" s="149"/>
      <c r="AC9" s="149"/>
      <c r="AD9" s="149"/>
      <c r="AE9" s="149"/>
      <c r="AF9" s="149"/>
      <c r="AG9" s="149" t="s">
        <v>148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0" t="s">
        <v>149</v>
      </c>
      <c r="D10" s="261"/>
      <c r="E10" s="261"/>
      <c r="F10" s="261"/>
      <c r="G10" s="261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150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262" t="s">
        <v>151</v>
      </c>
      <c r="D11" s="263"/>
      <c r="E11" s="263"/>
      <c r="F11" s="263"/>
      <c r="G11" s="263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9"/>
      <c r="Z11" s="149"/>
      <c r="AA11" s="149"/>
      <c r="AB11" s="149"/>
      <c r="AC11" s="149"/>
      <c r="AD11" s="149"/>
      <c r="AE11" s="149"/>
      <c r="AF11" s="149"/>
      <c r="AG11" s="149" t="s">
        <v>150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7">
        <v>2</v>
      </c>
      <c r="B12" s="168" t="s">
        <v>152</v>
      </c>
      <c r="C12" s="182" t="s">
        <v>153</v>
      </c>
      <c r="D12" s="169" t="s">
        <v>154</v>
      </c>
      <c r="E12" s="170">
        <v>1</v>
      </c>
      <c r="F12" s="171"/>
      <c r="G12" s="172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0</v>
      </c>
      <c r="O12" s="158">
        <f>ROUND(E12*N12,2)</f>
        <v>0</v>
      </c>
      <c r="P12" s="158">
        <v>0</v>
      </c>
      <c r="Q12" s="158">
        <f>ROUND(E12*P12,2)</f>
        <v>0</v>
      </c>
      <c r="R12" s="158"/>
      <c r="S12" s="158" t="s">
        <v>155</v>
      </c>
      <c r="T12" s="158" t="s">
        <v>146</v>
      </c>
      <c r="U12" s="158">
        <v>0</v>
      </c>
      <c r="V12" s="158">
        <f>ROUND(E12*U12,2)</f>
        <v>0</v>
      </c>
      <c r="W12" s="158"/>
      <c r="X12" s="158" t="s">
        <v>156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157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56"/>
      <c r="B13" s="157"/>
      <c r="C13" s="260" t="s">
        <v>192</v>
      </c>
      <c r="D13" s="261"/>
      <c r="E13" s="261"/>
      <c r="F13" s="261"/>
      <c r="G13" s="261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9"/>
      <c r="Z13" s="149"/>
      <c r="AA13" s="149"/>
      <c r="AB13" s="149"/>
      <c r="AC13" s="149"/>
      <c r="AD13" s="149"/>
      <c r="AE13" s="149"/>
      <c r="AF13" s="149"/>
      <c r="AG13" s="149" t="s">
        <v>150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73" t="str">
        <f>C13</f>
        <v>Náklady spojené s vypracováním projektové dokumentace, většinou v obsahu a rozsahu projektové dokumentace pro provádění stavby, ale mohou zde být obsaženy i náklady na jiné stupně projektové dokumentace, pokud jsou součástí požadavků objednatele.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262" t="s">
        <v>158</v>
      </c>
      <c r="D14" s="263"/>
      <c r="E14" s="263"/>
      <c r="F14" s="263"/>
      <c r="G14" s="263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9"/>
      <c r="Z14" s="149"/>
      <c r="AA14" s="149"/>
      <c r="AB14" s="149"/>
      <c r="AC14" s="149"/>
      <c r="AD14" s="149"/>
      <c r="AE14" s="149"/>
      <c r="AF14" s="149"/>
      <c r="AG14" s="149" t="s">
        <v>150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262" t="s">
        <v>159</v>
      </c>
      <c r="D15" s="263"/>
      <c r="E15" s="263"/>
      <c r="F15" s="263"/>
      <c r="G15" s="263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150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4">
        <v>3</v>
      </c>
      <c r="B16" s="175" t="s">
        <v>160</v>
      </c>
      <c r="C16" s="183" t="s">
        <v>161</v>
      </c>
      <c r="D16" s="176" t="s">
        <v>154</v>
      </c>
      <c r="E16" s="177">
        <v>1</v>
      </c>
      <c r="F16" s="178"/>
      <c r="G16" s="179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8">
        <v>0</v>
      </c>
      <c r="O16" s="158">
        <f>ROUND(E16*N16,2)</f>
        <v>0</v>
      </c>
      <c r="P16" s="158">
        <v>0</v>
      </c>
      <c r="Q16" s="158">
        <f>ROUND(E16*P16,2)</f>
        <v>0</v>
      </c>
      <c r="R16" s="158"/>
      <c r="S16" s="158" t="s">
        <v>155</v>
      </c>
      <c r="T16" s="158" t="s">
        <v>146</v>
      </c>
      <c r="U16" s="158">
        <v>0</v>
      </c>
      <c r="V16" s="158">
        <f>ROUND(E16*U16,2)</f>
        <v>0</v>
      </c>
      <c r="W16" s="158"/>
      <c r="X16" s="158" t="s">
        <v>156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157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7">
        <v>4</v>
      </c>
      <c r="B17" s="168" t="s">
        <v>162</v>
      </c>
      <c r="C17" s="182" t="s">
        <v>163</v>
      </c>
      <c r="D17" s="169" t="s">
        <v>154</v>
      </c>
      <c r="E17" s="170">
        <v>1</v>
      </c>
      <c r="F17" s="171"/>
      <c r="G17" s="172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</v>
      </c>
      <c r="Q17" s="158">
        <f>ROUND(E17*P17,2)</f>
        <v>0</v>
      </c>
      <c r="R17" s="158"/>
      <c r="S17" s="158" t="s">
        <v>155</v>
      </c>
      <c r="T17" s="158" t="s">
        <v>164</v>
      </c>
      <c r="U17" s="158">
        <v>0</v>
      </c>
      <c r="V17" s="158">
        <f>ROUND(E17*U17,2)</f>
        <v>0</v>
      </c>
      <c r="W17" s="158"/>
      <c r="X17" s="158" t="s">
        <v>156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157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60" t="s">
        <v>165</v>
      </c>
      <c r="D18" s="261"/>
      <c r="E18" s="261"/>
      <c r="F18" s="261"/>
      <c r="G18" s="261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9"/>
      <c r="Z18" s="149"/>
      <c r="AA18" s="149"/>
      <c r="AB18" s="149"/>
      <c r="AC18" s="149"/>
      <c r="AD18" s="149"/>
      <c r="AE18" s="149"/>
      <c r="AF18" s="149"/>
      <c r="AG18" s="149" t="s">
        <v>150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73" t="str">
        <f>C18</f>
        <v>Zaměření a vytýčení stávajících inženýrských sítí v místě stavby z hlediska jejich ochrany při provádění stavby.</v>
      </c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62" t="s">
        <v>166</v>
      </c>
      <c r="D19" s="263"/>
      <c r="E19" s="263"/>
      <c r="F19" s="263"/>
      <c r="G19" s="263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150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262" t="s">
        <v>167</v>
      </c>
      <c r="D20" s="263"/>
      <c r="E20" s="263"/>
      <c r="F20" s="263"/>
      <c r="G20" s="26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150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62" t="s">
        <v>168</v>
      </c>
      <c r="D21" s="263"/>
      <c r="E21" s="263"/>
      <c r="F21" s="263"/>
      <c r="G21" s="263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150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262" t="s">
        <v>169</v>
      </c>
      <c r="D22" s="263"/>
      <c r="E22" s="263"/>
      <c r="F22" s="263"/>
      <c r="G22" s="263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150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7">
        <v>5</v>
      </c>
      <c r="B23" s="168" t="s">
        <v>170</v>
      </c>
      <c r="C23" s="182" t="s">
        <v>171</v>
      </c>
      <c r="D23" s="169" t="s">
        <v>154</v>
      </c>
      <c r="E23" s="170">
        <v>1</v>
      </c>
      <c r="F23" s="171"/>
      <c r="G23" s="172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0</v>
      </c>
      <c r="O23" s="158">
        <f>ROUND(E23*N23,2)</f>
        <v>0</v>
      </c>
      <c r="P23" s="158">
        <v>0</v>
      </c>
      <c r="Q23" s="158">
        <f>ROUND(E23*P23,2)</f>
        <v>0</v>
      </c>
      <c r="R23" s="158"/>
      <c r="S23" s="158" t="s">
        <v>155</v>
      </c>
      <c r="T23" s="158" t="s">
        <v>164</v>
      </c>
      <c r="U23" s="158">
        <v>0</v>
      </c>
      <c r="V23" s="158">
        <f>ROUND(E23*U23,2)</f>
        <v>0</v>
      </c>
      <c r="W23" s="158"/>
      <c r="X23" s="158" t="s">
        <v>156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157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260" t="s">
        <v>172</v>
      </c>
      <c r="D24" s="261"/>
      <c r="E24" s="261"/>
      <c r="F24" s="261"/>
      <c r="G24" s="261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150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262" t="s">
        <v>173</v>
      </c>
      <c r="D25" s="263"/>
      <c r="E25" s="263"/>
      <c r="F25" s="263"/>
      <c r="G25" s="263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150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262" t="s">
        <v>174</v>
      </c>
      <c r="D26" s="263"/>
      <c r="E26" s="263"/>
      <c r="F26" s="263"/>
      <c r="G26" s="263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150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262" t="s">
        <v>175</v>
      </c>
      <c r="D27" s="263"/>
      <c r="E27" s="263"/>
      <c r="F27" s="263"/>
      <c r="G27" s="263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150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62" t="s">
        <v>176</v>
      </c>
      <c r="D28" s="263"/>
      <c r="E28" s="263"/>
      <c r="F28" s="263"/>
      <c r="G28" s="263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9"/>
      <c r="Z28" s="149"/>
      <c r="AA28" s="149"/>
      <c r="AB28" s="149"/>
      <c r="AC28" s="149"/>
      <c r="AD28" s="149"/>
      <c r="AE28" s="149"/>
      <c r="AF28" s="149"/>
      <c r="AG28" s="149" t="s">
        <v>150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7">
        <v>6</v>
      </c>
      <c r="B29" s="168" t="s">
        <v>177</v>
      </c>
      <c r="C29" s="182" t="s">
        <v>178</v>
      </c>
      <c r="D29" s="169" t="s">
        <v>154</v>
      </c>
      <c r="E29" s="170">
        <v>1</v>
      </c>
      <c r="F29" s="171"/>
      <c r="G29" s="172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21</v>
      </c>
      <c r="M29" s="158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155</v>
      </c>
      <c r="T29" s="158" t="s">
        <v>164</v>
      </c>
      <c r="U29" s="158">
        <v>0</v>
      </c>
      <c r="V29" s="158">
        <f>ROUND(E29*U29,2)</f>
        <v>0</v>
      </c>
      <c r="W29" s="158"/>
      <c r="X29" s="158" t="s">
        <v>156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157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45" outlineLevel="1" x14ac:dyDescent="0.2">
      <c r="A30" s="156"/>
      <c r="B30" s="157"/>
      <c r="C30" s="260" t="s">
        <v>179</v>
      </c>
      <c r="D30" s="261"/>
      <c r="E30" s="261"/>
      <c r="F30" s="261"/>
      <c r="G30" s="261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150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73" t="str">
        <f>C30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7">
        <v>7</v>
      </c>
      <c r="B31" s="168" t="s">
        <v>180</v>
      </c>
      <c r="C31" s="182" t="s">
        <v>181</v>
      </c>
      <c r="D31" s="169" t="s">
        <v>154</v>
      </c>
      <c r="E31" s="170">
        <v>1</v>
      </c>
      <c r="F31" s="171"/>
      <c r="G31" s="172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0</v>
      </c>
      <c r="O31" s="158">
        <f>ROUND(E31*N31,2)</f>
        <v>0</v>
      </c>
      <c r="P31" s="158">
        <v>0</v>
      </c>
      <c r="Q31" s="158">
        <f>ROUND(E31*P31,2)</f>
        <v>0</v>
      </c>
      <c r="R31" s="158"/>
      <c r="S31" s="158" t="s">
        <v>155</v>
      </c>
      <c r="T31" s="158" t="s">
        <v>164</v>
      </c>
      <c r="U31" s="158">
        <v>0</v>
      </c>
      <c r="V31" s="158">
        <f>ROUND(E31*U31,2)</f>
        <v>0</v>
      </c>
      <c r="W31" s="158"/>
      <c r="X31" s="158" t="s">
        <v>156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157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33.75" outlineLevel="1" x14ac:dyDescent="0.2">
      <c r="A32" s="156"/>
      <c r="B32" s="157"/>
      <c r="C32" s="260" t="s">
        <v>182</v>
      </c>
      <c r="D32" s="261"/>
      <c r="E32" s="261"/>
      <c r="F32" s="261"/>
      <c r="G32" s="261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150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73" t="str">
        <f>C32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7">
        <v>8</v>
      </c>
      <c r="B33" s="168" t="s">
        <v>183</v>
      </c>
      <c r="C33" s="182" t="s">
        <v>184</v>
      </c>
      <c r="D33" s="169" t="s">
        <v>154</v>
      </c>
      <c r="E33" s="170">
        <v>1</v>
      </c>
      <c r="F33" s="171"/>
      <c r="G33" s="172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</v>
      </c>
      <c r="O33" s="158">
        <f>ROUND(E33*N33,2)</f>
        <v>0</v>
      </c>
      <c r="P33" s="158">
        <v>0</v>
      </c>
      <c r="Q33" s="158">
        <f>ROUND(E33*P33,2)</f>
        <v>0</v>
      </c>
      <c r="R33" s="158"/>
      <c r="S33" s="158" t="s">
        <v>155</v>
      </c>
      <c r="T33" s="158" t="s">
        <v>164</v>
      </c>
      <c r="U33" s="158">
        <v>0</v>
      </c>
      <c r="V33" s="158">
        <f>ROUND(E33*U33,2)</f>
        <v>0</v>
      </c>
      <c r="W33" s="158"/>
      <c r="X33" s="158" t="s">
        <v>156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157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260" t="s">
        <v>185</v>
      </c>
      <c r="D34" s="261"/>
      <c r="E34" s="261"/>
      <c r="F34" s="261"/>
      <c r="G34" s="261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150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73" t="str">
        <f>C34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7">
        <v>9</v>
      </c>
      <c r="B35" s="168" t="s">
        <v>186</v>
      </c>
      <c r="C35" s="182" t="s">
        <v>187</v>
      </c>
      <c r="D35" s="169" t="s">
        <v>154</v>
      </c>
      <c r="E35" s="170">
        <v>1</v>
      </c>
      <c r="F35" s="171"/>
      <c r="G35" s="172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0</v>
      </c>
      <c r="O35" s="158">
        <f>ROUND(E35*N35,2)</f>
        <v>0</v>
      </c>
      <c r="P35" s="158">
        <v>0</v>
      </c>
      <c r="Q35" s="158">
        <f>ROUND(E35*P35,2)</f>
        <v>0</v>
      </c>
      <c r="R35" s="158"/>
      <c r="S35" s="158" t="s">
        <v>155</v>
      </c>
      <c r="T35" s="158" t="s">
        <v>146</v>
      </c>
      <c r="U35" s="158">
        <v>0</v>
      </c>
      <c r="V35" s="158">
        <f>ROUND(E35*U35,2)</f>
        <v>0</v>
      </c>
      <c r="W35" s="158"/>
      <c r="X35" s="158" t="s">
        <v>156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157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56"/>
      <c r="B36" s="157"/>
      <c r="C36" s="260" t="s">
        <v>188</v>
      </c>
      <c r="D36" s="261"/>
      <c r="E36" s="261"/>
      <c r="F36" s="261"/>
      <c r="G36" s="261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150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73" t="str">
        <f>C36</f>
        <v>Náklady na vyhotovení dokumentace skutečného provedení stavby a její předání objednateli v požadované formě a požadovaném počtu.</v>
      </c>
      <c r="BB36" s="149"/>
      <c r="BC36" s="149"/>
      <c r="BD36" s="149"/>
      <c r="BE36" s="149"/>
      <c r="BF36" s="149"/>
      <c r="BG36" s="149"/>
      <c r="BH36" s="149"/>
    </row>
    <row r="37" spans="1:60" x14ac:dyDescent="0.2">
      <c r="A37" s="3"/>
      <c r="B37" s="4"/>
      <c r="C37" s="184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>
        <v>15</v>
      </c>
      <c r="AF37">
        <v>21</v>
      </c>
      <c r="AG37" t="s">
        <v>127</v>
      </c>
    </row>
    <row r="38" spans="1:60" x14ac:dyDescent="0.2">
      <c r="A38" s="152"/>
      <c r="B38" s="153" t="s">
        <v>31</v>
      </c>
      <c r="C38" s="185"/>
      <c r="D38" s="154"/>
      <c r="E38" s="155"/>
      <c r="F38" s="155"/>
      <c r="G38" s="180">
        <f>G8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f>SUMIF(L7:L36,AE37,G7:G36)</f>
        <v>0</v>
      </c>
      <c r="AF38">
        <f>SUMIF(L7:L36,AF37,G7:G36)</f>
        <v>0</v>
      </c>
      <c r="AG38" t="s">
        <v>189</v>
      </c>
    </row>
    <row r="39" spans="1:60" x14ac:dyDescent="0.2">
      <c r="A39" s="3"/>
      <c r="B39" s="4"/>
      <c r="C39" s="184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60" x14ac:dyDescent="0.2">
      <c r="A40" s="3"/>
      <c r="B40" s="4"/>
      <c r="C40" s="184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60" x14ac:dyDescent="0.2">
      <c r="A41" s="246" t="s">
        <v>190</v>
      </c>
      <c r="B41" s="246"/>
      <c r="C41" s="247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60" x14ac:dyDescent="0.2">
      <c r="A42" s="248"/>
      <c r="B42" s="249"/>
      <c r="C42" s="250"/>
      <c r="D42" s="249"/>
      <c r="E42" s="249"/>
      <c r="F42" s="249"/>
      <c r="G42" s="2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G42" t="s">
        <v>191</v>
      </c>
    </row>
    <row r="43" spans="1:60" x14ac:dyDescent="0.2">
      <c r="A43" s="252"/>
      <c r="B43" s="253"/>
      <c r="C43" s="254"/>
      <c r="D43" s="253"/>
      <c r="E43" s="253"/>
      <c r="F43" s="253"/>
      <c r="G43" s="25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60" x14ac:dyDescent="0.2">
      <c r="A44" s="252"/>
      <c r="B44" s="253"/>
      <c r="C44" s="254"/>
      <c r="D44" s="253"/>
      <c r="E44" s="253"/>
      <c r="F44" s="253"/>
      <c r="G44" s="25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0" x14ac:dyDescent="0.2">
      <c r="A45" s="252"/>
      <c r="B45" s="253"/>
      <c r="C45" s="254"/>
      <c r="D45" s="253"/>
      <c r="E45" s="253"/>
      <c r="F45" s="253"/>
      <c r="G45" s="25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60" x14ac:dyDescent="0.2">
      <c r="A46" s="256"/>
      <c r="B46" s="257"/>
      <c r="C46" s="258"/>
      <c r="D46" s="257"/>
      <c r="E46" s="257"/>
      <c r="F46" s="257"/>
      <c r="G46" s="25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60" x14ac:dyDescent="0.2">
      <c r="A47" s="3"/>
      <c r="B47" s="4"/>
      <c r="C47" s="184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60" x14ac:dyDescent="0.2">
      <c r="C48" s="186"/>
      <c r="D48" s="10"/>
      <c r="AG48" t="s">
        <v>193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25">
    <mergeCell ref="C26:G26"/>
    <mergeCell ref="C27:G27"/>
    <mergeCell ref="C28:G28"/>
    <mergeCell ref="C30:G30"/>
    <mergeCell ref="A1:G1"/>
    <mergeCell ref="C2:G2"/>
    <mergeCell ref="C3:G3"/>
    <mergeCell ref="C4:G4"/>
    <mergeCell ref="C15:G15"/>
    <mergeCell ref="A41:C41"/>
    <mergeCell ref="A42:G46"/>
    <mergeCell ref="C10:G10"/>
    <mergeCell ref="C11:G11"/>
    <mergeCell ref="C13:G13"/>
    <mergeCell ref="C14:G14"/>
    <mergeCell ref="C22:G22"/>
    <mergeCell ref="C18:G18"/>
    <mergeCell ref="C19:G19"/>
    <mergeCell ref="C20:G20"/>
    <mergeCell ref="C21:G21"/>
    <mergeCell ref="C32:G32"/>
    <mergeCell ref="C34:G34"/>
    <mergeCell ref="C36:G36"/>
    <mergeCell ref="C24:G24"/>
    <mergeCell ref="C25:G25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0665-0461-421D-B590-39CF3B832107}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42578125" style="123" customWidth="1"/>
    <col min="3" max="3" width="38.140625" style="123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  <col min="53" max="53" width="73.5703125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115</v>
      </c>
    </row>
    <row r="2" spans="1:60" ht="24.95" customHeight="1" x14ac:dyDescent="0.2">
      <c r="A2" s="141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116</v>
      </c>
    </row>
    <row r="3" spans="1:60" ht="24.95" customHeight="1" x14ac:dyDescent="0.2">
      <c r="A3" s="141" t="s">
        <v>9</v>
      </c>
      <c r="B3" s="49" t="s">
        <v>56</v>
      </c>
      <c r="C3" s="265" t="s">
        <v>57</v>
      </c>
      <c r="D3" s="266"/>
      <c r="E3" s="266"/>
      <c r="F3" s="266"/>
      <c r="G3" s="267"/>
      <c r="AC3" s="123" t="s">
        <v>116</v>
      </c>
      <c r="AG3" t="s">
        <v>117</v>
      </c>
    </row>
    <row r="4" spans="1:60" ht="24.95" customHeight="1" x14ac:dyDescent="0.2">
      <c r="A4" s="142" t="s">
        <v>10</v>
      </c>
      <c r="B4" s="143" t="s">
        <v>58</v>
      </c>
      <c r="C4" s="268" t="s">
        <v>59</v>
      </c>
      <c r="D4" s="269"/>
      <c r="E4" s="269"/>
      <c r="F4" s="269"/>
      <c r="G4" s="270"/>
      <c r="AG4" t="s">
        <v>118</v>
      </c>
    </row>
    <row r="5" spans="1:60" x14ac:dyDescent="0.2">
      <c r="D5" s="10"/>
    </row>
    <row r="6" spans="1:60" ht="38.25" x14ac:dyDescent="0.2">
      <c r="A6" s="145" t="s">
        <v>119</v>
      </c>
      <c r="B6" s="147" t="s">
        <v>120</v>
      </c>
      <c r="C6" s="147" t="s">
        <v>121</v>
      </c>
      <c r="D6" s="146" t="s">
        <v>122</v>
      </c>
      <c r="E6" s="145" t="s">
        <v>123</v>
      </c>
      <c r="F6" s="144" t="s">
        <v>124</v>
      </c>
      <c r="G6" s="145" t="s">
        <v>31</v>
      </c>
      <c r="H6" s="148" t="s">
        <v>32</v>
      </c>
      <c r="I6" s="148" t="s">
        <v>125</v>
      </c>
      <c r="J6" s="148" t="s">
        <v>33</v>
      </c>
      <c r="K6" s="148" t="s">
        <v>126</v>
      </c>
      <c r="L6" s="148" t="s">
        <v>127</v>
      </c>
      <c r="M6" s="148" t="s">
        <v>128</v>
      </c>
      <c r="N6" s="148" t="s">
        <v>129</v>
      </c>
      <c r="O6" s="148" t="s">
        <v>130</v>
      </c>
      <c r="P6" s="148" t="s">
        <v>131</v>
      </c>
      <c r="Q6" s="148" t="s">
        <v>132</v>
      </c>
      <c r="R6" s="148" t="s">
        <v>133</v>
      </c>
      <c r="S6" s="148" t="s">
        <v>134</v>
      </c>
      <c r="T6" s="148" t="s">
        <v>135</v>
      </c>
      <c r="U6" s="148" t="s">
        <v>136</v>
      </c>
      <c r="V6" s="148" t="s">
        <v>137</v>
      </c>
      <c r="W6" s="148" t="s">
        <v>138</v>
      </c>
      <c r="X6" s="148" t="s">
        <v>139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140</v>
      </c>
      <c r="B8" s="162" t="s">
        <v>58</v>
      </c>
      <c r="C8" s="181" t="s">
        <v>76</v>
      </c>
      <c r="D8" s="163"/>
      <c r="E8" s="164"/>
      <c r="F8" s="165"/>
      <c r="G8" s="166">
        <f>SUMIF(AG9:AG16,"&lt;&gt;NOR",G9:G16)</f>
        <v>0</v>
      </c>
      <c r="H8" s="160"/>
      <c r="I8" s="160">
        <f>SUM(I9:I16)</f>
        <v>0</v>
      </c>
      <c r="J8" s="160"/>
      <c r="K8" s="160">
        <f>SUM(K9:K16)</f>
        <v>0</v>
      </c>
      <c r="L8" s="160"/>
      <c r="M8" s="160">
        <f>SUM(M9:M16)</f>
        <v>0</v>
      </c>
      <c r="N8" s="160"/>
      <c r="O8" s="160">
        <f>SUM(O9:O16)</f>
        <v>6.19</v>
      </c>
      <c r="P8" s="160"/>
      <c r="Q8" s="160">
        <f>SUM(Q9:Q16)</f>
        <v>0</v>
      </c>
      <c r="R8" s="160"/>
      <c r="S8" s="160"/>
      <c r="T8" s="160"/>
      <c r="U8" s="160"/>
      <c r="V8" s="160">
        <f>SUM(V9:V16)</f>
        <v>19.78</v>
      </c>
      <c r="W8" s="160"/>
      <c r="X8" s="160"/>
      <c r="AG8" t="s">
        <v>141</v>
      </c>
    </row>
    <row r="9" spans="1:60" outlineLevel="1" x14ac:dyDescent="0.2">
      <c r="A9" s="167">
        <v>1</v>
      </c>
      <c r="B9" s="168" t="s">
        <v>194</v>
      </c>
      <c r="C9" s="182" t="s">
        <v>195</v>
      </c>
      <c r="D9" s="169" t="s">
        <v>196</v>
      </c>
      <c r="E9" s="170">
        <v>22.55</v>
      </c>
      <c r="F9" s="171"/>
      <c r="G9" s="17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155</v>
      </c>
      <c r="T9" s="158" t="s">
        <v>197</v>
      </c>
      <c r="U9" s="158">
        <v>0</v>
      </c>
      <c r="V9" s="158">
        <f>ROUND(E9*U9,2)</f>
        <v>0</v>
      </c>
      <c r="W9" s="158"/>
      <c r="X9" s="158" t="s">
        <v>198</v>
      </c>
      <c r="Y9" s="149"/>
      <c r="Z9" s="149"/>
      <c r="AA9" s="149"/>
      <c r="AB9" s="149"/>
      <c r="AC9" s="149"/>
      <c r="AD9" s="149"/>
      <c r="AE9" s="149"/>
      <c r="AF9" s="149"/>
      <c r="AG9" s="149" t="s">
        <v>199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9" t="s">
        <v>200</v>
      </c>
      <c r="D10" s="187"/>
      <c r="E10" s="188">
        <v>22.55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201</v>
      </c>
      <c r="AH10" s="149">
        <v>5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4">
        <v>2</v>
      </c>
      <c r="B11" s="175" t="s">
        <v>202</v>
      </c>
      <c r="C11" s="183" t="s">
        <v>203</v>
      </c>
      <c r="D11" s="176" t="s">
        <v>204</v>
      </c>
      <c r="E11" s="177">
        <v>43</v>
      </c>
      <c r="F11" s="178"/>
      <c r="G11" s="179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0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155</v>
      </c>
      <c r="T11" s="158" t="s">
        <v>197</v>
      </c>
      <c r="U11" s="158">
        <v>1.7999999999999999E-2</v>
      </c>
      <c r="V11" s="158">
        <f>ROUND(E11*U11,2)</f>
        <v>0.77</v>
      </c>
      <c r="W11" s="158"/>
      <c r="X11" s="158" t="s">
        <v>198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199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74">
        <v>3</v>
      </c>
      <c r="B12" s="175" t="s">
        <v>205</v>
      </c>
      <c r="C12" s="183" t="s">
        <v>206</v>
      </c>
      <c r="D12" s="176" t="s">
        <v>196</v>
      </c>
      <c r="E12" s="177">
        <v>22.55</v>
      </c>
      <c r="F12" s="178"/>
      <c r="G12" s="179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0</v>
      </c>
      <c r="O12" s="158">
        <f>ROUND(E12*N12,2)</f>
        <v>0</v>
      </c>
      <c r="P12" s="158">
        <v>0</v>
      </c>
      <c r="Q12" s="158">
        <f>ROUND(E12*P12,2)</f>
        <v>0</v>
      </c>
      <c r="R12" s="158"/>
      <c r="S12" s="158" t="s">
        <v>155</v>
      </c>
      <c r="T12" s="158" t="s">
        <v>197</v>
      </c>
      <c r="U12" s="158">
        <v>0.29525000000000001</v>
      </c>
      <c r="V12" s="158">
        <f>ROUND(E12*U12,2)</f>
        <v>6.66</v>
      </c>
      <c r="W12" s="158"/>
      <c r="X12" s="158" t="s">
        <v>207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208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67">
        <v>4</v>
      </c>
      <c r="B13" s="168" t="s">
        <v>209</v>
      </c>
      <c r="C13" s="182" t="s">
        <v>210</v>
      </c>
      <c r="D13" s="169" t="s">
        <v>204</v>
      </c>
      <c r="E13" s="170">
        <v>32.24</v>
      </c>
      <c r="F13" s="171"/>
      <c r="G13" s="172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3.0000000000000001E-5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155</v>
      </c>
      <c r="T13" s="158" t="s">
        <v>197</v>
      </c>
      <c r="U13" s="158">
        <v>0.38302000000000003</v>
      </c>
      <c r="V13" s="158">
        <f>ROUND(E13*U13,2)</f>
        <v>12.35</v>
      </c>
      <c r="W13" s="158"/>
      <c r="X13" s="158" t="s">
        <v>207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208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260" t="s">
        <v>211</v>
      </c>
      <c r="D14" s="261"/>
      <c r="E14" s="261"/>
      <c r="F14" s="261"/>
      <c r="G14" s="261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9"/>
      <c r="Z14" s="149"/>
      <c r="AA14" s="149"/>
      <c r="AB14" s="149"/>
      <c r="AC14" s="149"/>
      <c r="AD14" s="149"/>
      <c r="AE14" s="149"/>
      <c r="AF14" s="149"/>
      <c r="AG14" s="149" t="s">
        <v>150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212</v>
      </c>
      <c r="C15" s="182" t="s">
        <v>213</v>
      </c>
      <c r="D15" s="169" t="s">
        <v>196</v>
      </c>
      <c r="E15" s="170">
        <v>3.7075999999999998</v>
      </c>
      <c r="F15" s="171"/>
      <c r="G15" s="172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1.67</v>
      </c>
      <c r="O15" s="158">
        <f>ROUND(E15*N15,2)</f>
        <v>6.19</v>
      </c>
      <c r="P15" s="158">
        <v>0</v>
      </c>
      <c r="Q15" s="158">
        <f>ROUND(E15*P15,2)</f>
        <v>0</v>
      </c>
      <c r="R15" s="158" t="s">
        <v>214</v>
      </c>
      <c r="S15" s="158" t="s">
        <v>155</v>
      </c>
      <c r="T15" s="158" t="s">
        <v>197</v>
      </c>
      <c r="U15" s="158">
        <v>0</v>
      </c>
      <c r="V15" s="158">
        <f>ROUND(E15*U15,2)</f>
        <v>0</v>
      </c>
      <c r="W15" s="158"/>
      <c r="X15" s="158" t="s">
        <v>215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216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9" t="s">
        <v>217</v>
      </c>
      <c r="D16" s="187"/>
      <c r="E16" s="188">
        <v>3.7075999999999998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201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x14ac:dyDescent="0.2">
      <c r="A17" s="161" t="s">
        <v>140</v>
      </c>
      <c r="B17" s="162" t="s">
        <v>88</v>
      </c>
      <c r="C17" s="181" t="s">
        <v>89</v>
      </c>
      <c r="D17" s="163"/>
      <c r="E17" s="164"/>
      <c r="F17" s="165"/>
      <c r="G17" s="166">
        <f>SUMIF(AG18:AG37,"&lt;&gt;NOR",G18:G37)</f>
        <v>0</v>
      </c>
      <c r="H17" s="160"/>
      <c r="I17" s="160">
        <f>SUM(I18:I37)</f>
        <v>0</v>
      </c>
      <c r="J17" s="160"/>
      <c r="K17" s="160">
        <f>SUM(K18:K37)</f>
        <v>0</v>
      </c>
      <c r="L17" s="160"/>
      <c r="M17" s="160">
        <f>SUM(M18:M37)</f>
        <v>0</v>
      </c>
      <c r="N17" s="160"/>
      <c r="O17" s="160">
        <f>SUM(O18:O37)</f>
        <v>192.52</v>
      </c>
      <c r="P17" s="160"/>
      <c r="Q17" s="160">
        <f>SUM(Q18:Q37)</f>
        <v>0</v>
      </c>
      <c r="R17" s="160"/>
      <c r="S17" s="160"/>
      <c r="T17" s="160"/>
      <c r="U17" s="160"/>
      <c r="V17" s="160">
        <f>SUM(V18:V37)</f>
        <v>77.3</v>
      </c>
      <c r="W17" s="160"/>
      <c r="X17" s="160"/>
      <c r="AG17" t="s">
        <v>141</v>
      </c>
    </row>
    <row r="18" spans="1:60" outlineLevel="1" x14ac:dyDescent="0.2">
      <c r="A18" s="167">
        <v>6</v>
      </c>
      <c r="B18" s="168" t="s">
        <v>218</v>
      </c>
      <c r="C18" s="182" t="s">
        <v>219</v>
      </c>
      <c r="D18" s="169" t="s">
        <v>220</v>
      </c>
      <c r="E18" s="170">
        <v>70.400000000000006</v>
      </c>
      <c r="F18" s="171"/>
      <c r="G18" s="172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3.4610000000000002E-2</v>
      </c>
      <c r="O18" s="158">
        <f>ROUND(E18*N18,2)</f>
        <v>2.44</v>
      </c>
      <c r="P18" s="158">
        <v>0</v>
      </c>
      <c r="Q18" s="158">
        <f>ROUND(E18*P18,2)</f>
        <v>0</v>
      </c>
      <c r="R18" s="158"/>
      <c r="S18" s="158" t="s">
        <v>155</v>
      </c>
      <c r="T18" s="158" t="s">
        <v>197</v>
      </c>
      <c r="U18" s="158">
        <v>1.0980000000000001</v>
      </c>
      <c r="V18" s="158">
        <f>ROUND(E18*U18,2)</f>
        <v>77.3</v>
      </c>
      <c r="W18" s="158"/>
      <c r="X18" s="158" t="s">
        <v>198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199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9" t="s">
        <v>221</v>
      </c>
      <c r="D19" s="187"/>
      <c r="E19" s="188">
        <v>8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201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9" t="s">
        <v>222</v>
      </c>
      <c r="D20" s="187"/>
      <c r="E20" s="188">
        <v>17.850000000000001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201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9" t="s">
        <v>223</v>
      </c>
      <c r="D21" s="187"/>
      <c r="E21" s="188">
        <v>2.2000000000000002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201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9" t="s">
        <v>224</v>
      </c>
      <c r="D22" s="187"/>
      <c r="E22" s="188">
        <v>4.5999999999999996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201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9" t="s">
        <v>225</v>
      </c>
      <c r="D23" s="187"/>
      <c r="E23" s="188">
        <v>9.6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201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9" t="s">
        <v>226</v>
      </c>
      <c r="D24" s="187"/>
      <c r="E24" s="188">
        <v>18.75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201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9" t="s">
        <v>227</v>
      </c>
      <c r="D25" s="187"/>
      <c r="E25" s="188">
        <v>3.9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201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9" t="s">
        <v>228</v>
      </c>
      <c r="D26" s="187"/>
      <c r="E26" s="188">
        <v>2.7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201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9" t="s">
        <v>229</v>
      </c>
      <c r="D27" s="187"/>
      <c r="E27" s="188">
        <v>2.8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201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7">
        <v>7</v>
      </c>
      <c r="B28" s="168" t="s">
        <v>230</v>
      </c>
      <c r="C28" s="182" t="s">
        <v>231</v>
      </c>
      <c r="D28" s="169" t="s">
        <v>232</v>
      </c>
      <c r="E28" s="170">
        <v>70.400000000000006</v>
      </c>
      <c r="F28" s="171"/>
      <c r="G28" s="172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2.7</v>
      </c>
      <c r="O28" s="158">
        <f>ROUND(E28*N28,2)</f>
        <v>190.08</v>
      </c>
      <c r="P28" s="158">
        <v>0</v>
      </c>
      <c r="Q28" s="158">
        <f>ROUND(E28*P28,2)</f>
        <v>0</v>
      </c>
      <c r="R28" s="158"/>
      <c r="S28" s="158" t="s">
        <v>145</v>
      </c>
      <c r="T28" s="158" t="s">
        <v>164</v>
      </c>
      <c r="U28" s="158">
        <v>0</v>
      </c>
      <c r="V28" s="158">
        <f>ROUND(E28*U28,2)</f>
        <v>0</v>
      </c>
      <c r="W28" s="158"/>
      <c r="X28" s="158" t="s">
        <v>215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216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9" t="s">
        <v>221</v>
      </c>
      <c r="D29" s="187"/>
      <c r="E29" s="188">
        <v>8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201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9" t="s">
        <v>222</v>
      </c>
      <c r="D30" s="187"/>
      <c r="E30" s="188">
        <v>17.850000000000001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201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9" t="s">
        <v>223</v>
      </c>
      <c r="D31" s="187"/>
      <c r="E31" s="188">
        <v>2.2000000000000002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9"/>
      <c r="Z31" s="149"/>
      <c r="AA31" s="149"/>
      <c r="AB31" s="149"/>
      <c r="AC31" s="149"/>
      <c r="AD31" s="149"/>
      <c r="AE31" s="149"/>
      <c r="AF31" s="149"/>
      <c r="AG31" s="149" t="s">
        <v>201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9" t="s">
        <v>224</v>
      </c>
      <c r="D32" s="187"/>
      <c r="E32" s="188">
        <v>4.5999999999999996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201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9" t="s">
        <v>225</v>
      </c>
      <c r="D33" s="187"/>
      <c r="E33" s="188">
        <v>9.6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201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9" t="s">
        <v>226</v>
      </c>
      <c r="D34" s="187"/>
      <c r="E34" s="188">
        <v>18.75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201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9" t="s">
        <v>227</v>
      </c>
      <c r="D35" s="187"/>
      <c r="E35" s="188">
        <v>3.9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201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9" t="s">
        <v>228</v>
      </c>
      <c r="D36" s="187"/>
      <c r="E36" s="188">
        <v>2.7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201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9" t="s">
        <v>229</v>
      </c>
      <c r="D37" s="187"/>
      <c r="E37" s="188">
        <v>2.8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201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x14ac:dyDescent="0.2">
      <c r="A38" s="161" t="s">
        <v>140</v>
      </c>
      <c r="B38" s="162" t="s">
        <v>90</v>
      </c>
      <c r="C38" s="181" t="s">
        <v>91</v>
      </c>
      <c r="D38" s="163"/>
      <c r="E38" s="164"/>
      <c r="F38" s="165"/>
      <c r="G38" s="166">
        <f>SUMIF(AG39:AG58,"&lt;&gt;NOR",G39:G58)</f>
        <v>0</v>
      </c>
      <c r="H38" s="160"/>
      <c r="I38" s="160">
        <f>SUM(I39:I58)</f>
        <v>0</v>
      </c>
      <c r="J38" s="160"/>
      <c r="K38" s="160">
        <f>SUM(K39:K58)</f>
        <v>0</v>
      </c>
      <c r="L38" s="160"/>
      <c r="M38" s="160">
        <f>SUM(M39:M58)</f>
        <v>0</v>
      </c>
      <c r="N38" s="160"/>
      <c r="O38" s="160">
        <f>SUM(O39:O58)</f>
        <v>89.780000000000015</v>
      </c>
      <c r="P38" s="160"/>
      <c r="Q38" s="160">
        <f>SUM(Q39:Q58)</f>
        <v>0</v>
      </c>
      <c r="R38" s="160"/>
      <c r="S38" s="160"/>
      <c r="T38" s="160"/>
      <c r="U38" s="160"/>
      <c r="V38" s="160">
        <f>SUM(V39:V58)</f>
        <v>64.52</v>
      </c>
      <c r="W38" s="160"/>
      <c r="X38" s="160"/>
      <c r="AG38" t="s">
        <v>141</v>
      </c>
    </row>
    <row r="39" spans="1:60" ht="22.5" outlineLevel="1" x14ac:dyDescent="0.2">
      <c r="A39" s="174">
        <v>8</v>
      </c>
      <c r="B39" s="175" t="s">
        <v>233</v>
      </c>
      <c r="C39" s="183" t="s">
        <v>234</v>
      </c>
      <c r="D39" s="176" t="s">
        <v>204</v>
      </c>
      <c r="E39" s="177">
        <v>39.64</v>
      </c>
      <c r="F39" s="178"/>
      <c r="G39" s="179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0.378</v>
      </c>
      <c r="O39" s="158">
        <f>ROUND(E39*N39,2)</f>
        <v>14.98</v>
      </c>
      <c r="P39" s="158">
        <v>0</v>
      </c>
      <c r="Q39" s="158">
        <f>ROUND(E39*P39,2)</f>
        <v>0</v>
      </c>
      <c r="R39" s="158"/>
      <c r="S39" s="158" t="s">
        <v>155</v>
      </c>
      <c r="T39" s="158" t="s">
        <v>197</v>
      </c>
      <c r="U39" s="158">
        <v>2.5999999999999999E-2</v>
      </c>
      <c r="V39" s="158">
        <f>ROUND(E39*U39,2)</f>
        <v>1.03</v>
      </c>
      <c r="W39" s="158"/>
      <c r="X39" s="158" t="s">
        <v>198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199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4">
        <v>9</v>
      </c>
      <c r="B40" s="175" t="s">
        <v>235</v>
      </c>
      <c r="C40" s="183" t="s">
        <v>236</v>
      </c>
      <c r="D40" s="176" t="s">
        <v>204</v>
      </c>
      <c r="E40" s="177">
        <v>43</v>
      </c>
      <c r="F40" s="178"/>
      <c r="G40" s="179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8">
        <v>0</v>
      </c>
      <c r="O40" s="158">
        <f>ROUND(E40*N40,2)</f>
        <v>0</v>
      </c>
      <c r="P40" s="158">
        <v>0</v>
      </c>
      <c r="Q40" s="158">
        <f>ROUND(E40*P40,2)</f>
        <v>0</v>
      </c>
      <c r="R40" s="158"/>
      <c r="S40" s="158" t="s">
        <v>155</v>
      </c>
      <c r="T40" s="158" t="s">
        <v>197</v>
      </c>
      <c r="U40" s="158">
        <v>9.0999999999999998E-2</v>
      </c>
      <c r="V40" s="158">
        <f>ROUND(E40*U40,2)</f>
        <v>3.91</v>
      </c>
      <c r="W40" s="158"/>
      <c r="X40" s="158" t="s">
        <v>198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199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67">
        <v>10</v>
      </c>
      <c r="B41" s="168" t="s">
        <v>237</v>
      </c>
      <c r="C41" s="182" t="s">
        <v>238</v>
      </c>
      <c r="D41" s="169" t="s">
        <v>196</v>
      </c>
      <c r="E41" s="170">
        <v>2.87</v>
      </c>
      <c r="F41" s="171"/>
      <c r="G41" s="172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0</v>
      </c>
      <c r="O41" s="158">
        <f>ROUND(E41*N41,2)</f>
        <v>0</v>
      </c>
      <c r="P41" s="158">
        <v>0</v>
      </c>
      <c r="Q41" s="158">
        <f>ROUND(E41*P41,2)</f>
        <v>0</v>
      </c>
      <c r="R41" s="158"/>
      <c r="S41" s="158" t="s">
        <v>155</v>
      </c>
      <c r="T41" s="158" t="s">
        <v>197</v>
      </c>
      <c r="U41" s="158">
        <v>0.96</v>
      </c>
      <c r="V41" s="158">
        <f>ROUND(E41*U41,2)</f>
        <v>2.76</v>
      </c>
      <c r="W41" s="158"/>
      <c r="X41" s="158" t="s">
        <v>198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199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9" t="s">
        <v>239</v>
      </c>
      <c r="D42" s="187"/>
      <c r="E42" s="188">
        <v>2.87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49"/>
      <c r="Z42" s="149"/>
      <c r="AA42" s="149"/>
      <c r="AB42" s="149"/>
      <c r="AC42" s="149"/>
      <c r="AD42" s="149"/>
      <c r="AE42" s="149"/>
      <c r="AF42" s="149"/>
      <c r="AG42" s="149" t="s">
        <v>201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67">
        <v>11</v>
      </c>
      <c r="B43" s="168" t="s">
        <v>240</v>
      </c>
      <c r="C43" s="182" t="s">
        <v>241</v>
      </c>
      <c r="D43" s="169" t="s">
        <v>204</v>
      </c>
      <c r="E43" s="170">
        <v>39.64</v>
      </c>
      <c r="F43" s="171"/>
      <c r="G43" s="172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0.11</v>
      </c>
      <c r="O43" s="158">
        <f>ROUND(E43*N43,2)</f>
        <v>4.3600000000000003</v>
      </c>
      <c r="P43" s="158">
        <v>0</v>
      </c>
      <c r="Q43" s="158">
        <f>ROUND(E43*P43,2)</f>
        <v>0</v>
      </c>
      <c r="R43" s="158"/>
      <c r="S43" s="158" t="s">
        <v>155</v>
      </c>
      <c r="T43" s="158" t="s">
        <v>197</v>
      </c>
      <c r="U43" s="158">
        <v>1.1930000000000001</v>
      </c>
      <c r="V43" s="158">
        <f>ROUND(E43*U43,2)</f>
        <v>47.29</v>
      </c>
      <c r="W43" s="158"/>
      <c r="X43" s="158" t="s">
        <v>198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199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9" t="s">
        <v>242</v>
      </c>
      <c r="D44" s="187"/>
      <c r="E44" s="188">
        <v>0.56999999999999995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49"/>
      <c r="Z44" s="149"/>
      <c r="AA44" s="149"/>
      <c r="AB44" s="149"/>
      <c r="AC44" s="149"/>
      <c r="AD44" s="149"/>
      <c r="AE44" s="149"/>
      <c r="AF44" s="149"/>
      <c r="AG44" s="149" t="s">
        <v>201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9" t="s">
        <v>243</v>
      </c>
      <c r="D45" s="187"/>
      <c r="E45" s="188">
        <v>6.29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9"/>
      <c r="Z45" s="149"/>
      <c r="AA45" s="149"/>
      <c r="AB45" s="149"/>
      <c r="AC45" s="149"/>
      <c r="AD45" s="149"/>
      <c r="AE45" s="149"/>
      <c r="AF45" s="149"/>
      <c r="AG45" s="149" t="s">
        <v>201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56"/>
      <c r="B46" s="157"/>
      <c r="C46" s="189" t="s">
        <v>244</v>
      </c>
      <c r="D46" s="187"/>
      <c r="E46" s="188">
        <v>10.92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9"/>
      <c r="Z46" s="149"/>
      <c r="AA46" s="149"/>
      <c r="AB46" s="149"/>
      <c r="AC46" s="149"/>
      <c r="AD46" s="149"/>
      <c r="AE46" s="149"/>
      <c r="AF46" s="149"/>
      <c r="AG46" s="149" t="s">
        <v>201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9" t="s">
        <v>245</v>
      </c>
      <c r="D47" s="187"/>
      <c r="E47" s="188">
        <v>21.86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201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4">
        <v>12</v>
      </c>
      <c r="B48" s="175" t="s">
        <v>246</v>
      </c>
      <c r="C48" s="183" t="s">
        <v>247</v>
      </c>
      <c r="D48" s="176" t="s">
        <v>220</v>
      </c>
      <c r="E48" s="177">
        <v>32.24</v>
      </c>
      <c r="F48" s="178"/>
      <c r="G48" s="179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0.15673999999999999</v>
      </c>
      <c r="O48" s="158">
        <f>ROUND(E48*N48,2)</f>
        <v>5.05</v>
      </c>
      <c r="P48" s="158">
        <v>0</v>
      </c>
      <c r="Q48" s="158">
        <f>ROUND(E48*P48,2)</f>
        <v>0</v>
      </c>
      <c r="R48" s="158"/>
      <c r="S48" s="158" t="s">
        <v>155</v>
      </c>
      <c r="T48" s="158" t="s">
        <v>197</v>
      </c>
      <c r="U48" s="158">
        <v>0.29548000000000002</v>
      </c>
      <c r="V48" s="158">
        <f>ROUND(E48*U48,2)</f>
        <v>9.5299999999999994</v>
      </c>
      <c r="W48" s="158"/>
      <c r="X48" s="158" t="s">
        <v>198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199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67">
        <v>13</v>
      </c>
      <c r="B49" s="168" t="s">
        <v>248</v>
      </c>
      <c r="C49" s="182" t="s">
        <v>249</v>
      </c>
      <c r="D49" s="169" t="s">
        <v>250</v>
      </c>
      <c r="E49" s="170">
        <v>18.462330000000001</v>
      </c>
      <c r="F49" s="171"/>
      <c r="G49" s="172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8">
        <v>2.7</v>
      </c>
      <c r="O49" s="158">
        <f>ROUND(E49*N49,2)</f>
        <v>49.85</v>
      </c>
      <c r="P49" s="158">
        <v>0</v>
      </c>
      <c r="Q49" s="158">
        <f>ROUND(E49*P49,2)</f>
        <v>0</v>
      </c>
      <c r="R49" s="158"/>
      <c r="S49" s="158" t="s">
        <v>145</v>
      </c>
      <c r="T49" s="158" t="s">
        <v>164</v>
      </c>
      <c r="U49" s="158">
        <v>0</v>
      </c>
      <c r="V49" s="158">
        <f>ROUND(E49*U49,2)</f>
        <v>0</v>
      </c>
      <c r="W49" s="158"/>
      <c r="X49" s="158" t="s">
        <v>215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216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9" t="s">
        <v>251</v>
      </c>
      <c r="D50" s="187"/>
      <c r="E50" s="188">
        <v>18.462330000000001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9"/>
      <c r="Z50" s="149"/>
      <c r="AA50" s="149"/>
      <c r="AB50" s="149"/>
      <c r="AC50" s="149"/>
      <c r="AD50" s="149"/>
      <c r="AE50" s="149"/>
      <c r="AF50" s="149"/>
      <c r="AG50" s="149" t="s">
        <v>201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67">
        <v>14</v>
      </c>
      <c r="B51" s="168" t="s">
        <v>252</v>
      </c>
      <c r="C51" s="182" t="s">
        <v>253</v>
      </c>
      <c r="D51" s="169" t="s">
        <v>254</v>
      </c>
      <c r="E51" s="170">
        <v>4.7568000000000001</v>
      </c>
      <c r="F51" s="171"/>
      <c r="G51" s="172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1</v>
      </c>
      <c r="O51" s="158">
        <f>ROUND(E51*N51,2)</f>
        <v>4.76</v>
      </c>
      <c r="P51" s="158">
        <v>0</v>
      </c>
      <c r="Q51" s="158">
        <f>ROUND(E51*P51,2)</f>
        <v>0</v>
      </c>
      <c r="R51" s="158" t="s">
        <v>214</v>
      </c>
      <c r="S51" s="158" t="s">
        <v>155</v>
      </c>
      <c r="T51" s="158" t="s">
        <v>197</v>
      </c>
      <c r="U51" s="158">
        <v>0</v>
      </c>
      <c r="V51" s="158">
        <f>ROUND(E51*U51,2)</f>
        <v>0</v>
      </c>
      <c r="W51" s="158"/>
      <c r="X51" s="158" t="s">
        <v>215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216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9" t="s">
        <v>255</v>
      </c>
      <c r="D52" s="187"/>
      <c r="E52" s="188">
        <v>4.7568000000000001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9"/>
      <c r="Z52" s="149"/>
      <c r="AA52" s="149"/>
      <c r="AB52" s="149"/>
      <c r="AC52" s="149"/>
      <c r="AD52" s="149"/>
      <c r="AE52" s="149"/>
      <c r="AF52" s="149"/>
      <c r="AG52" s="149" t="s">
        <v>201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7">
        <v>15</v>
      </c>
      <c r="B53" s="168" t="s">
        <v>256</v>
      </c>
      <c r="C53" s="182" t="s">
        <v>257</v>
      </c>
      <c r="D53" s="169" t="s">
        <v>254</v>
      </c>
      <c r="E53" s="170">
        <v>8.2512500000000006</v>
      </c>
      <c r="F53" s="171"/>
      <c r="G53" s="172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1</v>
      </c>
      <c r="O53" s="158">
        <f>ROUND(E53*N53,2)</f>
        <v>8.25</v>
      </c>
      <c r="P53" s="158">
        <v>0</v>
      </c>
      <c r="Q53" s="158">
        <f>ROUND(E53*P53,2)</f>
        <v>0</v>
      </c>
      <c r="R53" s="158" t="s">
        <v>214</v>
      </c>
      <c r="S53" s="158" t="s">
        <v>155</v>
      </c>
      <c r="T53" s="158" t="s">
        <v>197</v>
      </c>
      <c r="U53" s="158">
        <v>0</v>
      </c>
      <c r="V53" s="158">
        <f>ROUND(E53*U53,2)</f>
        <v>0</v>
      </c>
      <c r="W53" s="158"/>
      <c r="X53" s="158" t="s">
        <v>215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216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9" t="s">
        <v>258</v>
      </c>
      <c r="D54" s="187"/>
      <c r="E54" s="188">
        <v>8.2512500000000006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9"/>
      <c r="Z54" s="149"/>
      <c r="AA54" s="149"/>
      <c r="AB54" s="149"/>
      <c r="AC54" s="149"/>
      <c r="AD54" s="149"/>
      <c r="AE54" s="149"/>
      <c r="AF54" s="149"/>
      <c r="AG54" s="149" t="s">
        <v>201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7">
        <v>16</v>
      </c>
      <c r="B55" s="168" t="s">
        <v>259</v>
      </c>
      <c r="C55" s="182" t="s">
        <v>260</v>
      </c>
      <c r="D55" s="169" t="s">
        <v>220</v>
      </c>
      <c r="E55" s="170">
        <v>38.688000000000002</v>
      </c>
      <c r="F55" s="171"/>
      <c r="G55" s="172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6.5000000000000002E-2</v>
      </c>
      <c r="O55" s="158">
        <f>ROUND(E55*N55,2)</f>
        <v>2.5099999999999998</v>
      </c>
      <c r="P55" s="158">
        <v>0</v>
      </c>
      <c r="Q55" s="158">
        <f>ROUND(E55*P55,2)</f>
        <v>0</v>
      </c>
      <c r="R55" s="158" t="s">
        <v>214</v>
      </c>
      <c r="S55" s="158" t="s">
        <v>155</v>
      </c>
      <c r="T55" s="158" t="s">
        <v>197</v>
      </c>
      <c r="U55" s="158">
        <v>0</v>
      </c>
      <c r="V55" s="158">
        <f>ROUND(E55*U55,2)</f>
        <v>0</v>
      </c>
      <c r="W55" s="158"/>
      <c r="X55" s="158" t="s">
        <v>215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216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9" t="s">
        <v>261</v>
      </c>
      <c r="D56" s="187"/>
      <c r="E56" s="188">
        <v>38.688000000000002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49"/>
      <c r="Z56" s="149"/>
      <c r="AA56" s="149"/>
      <c r="AB56" s="149"/>
      <c r="AC56" s="149"/>
      <c r="AD56" s="149"/>
      <c r="AE56" s="149"/>
      <c r="AF56" s="149"/>
      <c r="AG56" s="149" t="s">
        <v>201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67">
        <v>17</v>
      </c>
      <c r="B57" s="168" t="s">
        <v>262</v>
      </c>
      <c r="C57" s="182" t="s">
        <v>263</v>
      </c>
      <c r="D57" s="169" t="s">
        <v>204</v>
      </c>
      <c r="E57" s="170">
        <v>51.6</v>
      </c>
      <c r="F57" s="171"/>
      <c r="G57" s="172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2.9999999999999997E-4</v>
      </c>
      <c r="O57" s="158">
        <f>ROUND(E57*N57,2)</f>
        <v>0.02</v>
      </c>
      <c r="P57" s="158">
        <v>0</v>
      </c>
      <c r="Q57" s="158">
        <f>ROUND(E57*P57,2)</f>
        <v>0</v>
      </c>
      <c r="R57" s="158" t="s">
        <v>214</v>
      </c>
      <c r="S57" s="158" t="s">
        <v>155</v>
      </c>
      <c r="T57" s="158" t="s">
        <v>197</v>
      </c>
      <c r="U57" s="158">
        <v>0</v>
      </c>
      <c r="V57" s="158">
        <f>ROUND(E57*U57,2)</f>
        <v>0</v>
      </c>
      <c r="W57" s="158"/>
      <c r="X57" s="158" t="s">
        <v>215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216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9" t="s">
        <v>264</v>
      </c>
      <c r="D58" s="187"/>
      <c r="E58" s="188">
        <v>51.6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201</v>
      </c>
      <c r="AH58" s="149">
        <v>5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x14ac:dyDescent="0.2">
      <c r="A59" s="161" t="s">
        <v>140</v>
      </c>
      <c r="B59" s="162" t="s">
        <v>92</v>
      </c>
      <c r="C59" s="181" t="s">
        <v>93</v>
      </c>
      <c r="D59" s="163"/>
      <c r="E59" s="164"/>
      <c r="F59" s="165"/>
      <c r="G59" s="166">
        <f>SUMIF(AG60:AG71,"&lt;&gt;NOR",G60:G71)</f>
        <v>0</v>
      </c>
      <c r="H59" s="160"/>
      <c r="I59" s="160">
        <f>SUM(I60:I71)</f>
        <v>0</v>
      </c>
      <c r="J59" s="160"/>
      <c r="K59" s="160">
        <f>SUM(K60:K71)</f>
        <v>0</v>
      </c>
      <c r="L59" s="160"/>
      <c r="M59" s="160">
        <f>SUM(M60:M71)</f>
        <v>0</v>
      </c>
      <c r="N59" s="160"/>
      <c r="O59" s="160">
        <f>SUM(O60:O71)</f>
        <v>1.4700000000000004</v>
      </c>
      <c r="P59" s="160"/>
      <c r="Q59" s="160">
        <f>SUM(Q60:Q71)</f>
        <v>0</v>
      </c>
      <c r="R59" s="160"/>
      <c r="S59" s="160"/>
      <c r="T59" s="160"/>
      <c r="U59" s="160"/>
      <c r="V59" s="160">
        <f>SUM(V60:V71)</f>
        <v>4.5499999999999989</v>
      </c>
      <c r="W59" s="160"/>
      <c r="X59" s="160"/>
      <c r="AG59" t="s">
        <v>141</v>
      </c>
    </row>
    <row r="60" spans="1:60" ht="22.5" outlineLevel="1" x14ac:dyDescent="0.2">
      <c r="A60" s="167">
        <v>18</v>
      </c>
      <c r="B60" s="168" t="s">
        <v>265</v>
      </c>
      <c r="C60" s="182" t="s">
        <v>266</v>
      </c>
      <c r="D60" s="169" t="s">
        <v>267</v>
      </c>
      <c r="E60" s="170">
        <v>8</v>
      </c>
      <c r="F60" s="171"/>
      <c r="G60" s="172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8">
        <v>6.6979999999999998E-2</v>
      </c>
      <c r="O60" s="158">
        <f>ROUND(E60*N60,2)</f>
        <v>0.54</v>
      </c>
      <c r="P60" s="158">
        <v>0</v>
      </c>
      <c r="Q60" s="158">
        <f>ROUND(E60*P60,2)</f>
        <v>0</v>
      </c>
      <c r="R60" s="158"/>
      <c r="S60" s="158" t="s">
        <v>155</v>
      </c>
      <c r="T60" s="158" t="s">
        <v>197</v>
      </c>
      <c r="U60" s="158">
        <v>0.24782000000000001</v>
      </c>
      <c r="V60" s="158">
        <f>ROUND(E60*U60,2)</f>
        <v>1.98</v>
      </c>
      <c r="W60" s="158"/>
      <c r="X60" s="158" t="s">
        <v>198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199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260" t="s">
        <v>268</v>
      </c>
      <c r="D61" s="261"/>
      <c r="E61" s="261"/>
      <c r="F61" s="261"/>
      <c r="G61" s="261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9"/>
      <c r="Z61" s="149"/>
      <c r="AA61" s="149"/>
      <c r="AB61" s="149"/>
      <c r="AC61" s="149"/>
      <c r="AD61" s="149"/>
      <c r="AE61" s="149"/>
      <c r="AF61" s="149"/>
      <c r="AG61" s="149" t="s">
        <v>150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22.5" outlineLevel="1" x14ac:dyDescent="0.2">
      <c r="A62" s="167">
        <v>19</v>
      </c>
      <c r="B62" s="168" t="s">
        <v>269</v>
      </c>
      <c r="C62" s="182" t="s">
        <v>270</v>
      </c>
      <c r="D62" s="169" t="s">
        <v>267</v>
      </c>
      <c r="E62" s="170">
        <v>8</v>
      </c>
      <c r="F62" s="171"/>
      <c r="G62" s="172">
        <f>ROUND(E62*F62,2)</f>
        <v>0</v>
      </c>
      <c r="H62" s="159"/>
      <c r="I62" s="158">
        <f>ROUND(E62*H62,2)</f>
        <v>0</v>
      </c>
      <c r="J62" s="159"/>
      <c r="K62" s="158">
        <f>ROUND(E62*J62,2)</f>
        <v>0</v>
      </c>
      <c r="L62" s="158">
        <v>21</v>
      </c>
      <c r="M62" s="158">
        <f>G62*(1+L62/100)</f>
        <v>0</v>
      </c>
      <c r="N62" s="158">
        <v>8.5250000000000006E-2</v>
      </c>
      <c r="O62" s="158">
        <f>ROUND(E62*N62,2)</f>
        <v>0.68</v>
      </c>
      <c r="P62" s="158">
        <v>0</v>
      </c>
      <c r="Q62" s="158">
        <f>ROUND(E62*P62,2)</f>
        <v>0</v>
      </c>
      <c r="R62" s="158"/>
      <c r="S62" s="158" t="s">
        <v>155</v>
      </c>
      <c r="T62" s="158" t="s">
        <v>197</v>
      </c>
      <c r="U62" s="158">
        <v>0.12391000000000001</v>
      </c>
      <c r="V62" s="158">
        <f>ROUND(E62*U62,2)</f>
        <v>0.99</v>
      </c>
      <c r="W62" s="158"/>
      <c r="X62" s="158" t="s">
        <v>198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199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260" t="s">
        <v>268</v>
      </c>
      <c r="D63" s="261"/>
      <c r="E63" s="261"/>
      <c r="F63" s="261"/>
      <c r="G63" s="261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9"/>
      <c r="Z63" s="149"/>
      <c r="AA63" s="149"/>
      <c r="AB63" s="149"/>
      <c r="AC63" s="149"/>
      <c r="AD63" s="149"/>
      <c r="AE63" s="149"/>
      <c r="AF63" s="149"/>
      <c r="AG63" s="149" t="s">
        <v>150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74">
        <v>20</v>
      </c>
      <c r="B64" s="175" t="s">
        <v>271</v>
      </c>
      <c r="C64" s="183" t="s">
        <v>272</v>
      </c>
      <c r="D64" s="176" t="s">
        <v>267</v>
      </c>
      <c r="E64" s="177">
        <v>8</v>
      </c>
      <c r="F64" s="178"/>
      <c r="G64" s="179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21</v>
      </c>
      <c r="M64" s="158">
        <f>G64*(1+L64/100)</f>
        <v>0</v>
      </c>
      <c r="N64" s="158">
        <v>1.6800000000000001E-3</v>
      </c>
      <c r="O64" s="158">
        <f>ROUND(E64*N64,2)</f>
        <v>0.01</v>
      </c>
      <c r="P64" s="158">
        <v>0</v>
      </c>
      <c r="Q64" s="158">
        <f>ROUND(E64*P64,2)</f>
        <v>0</v>
      </c>
      <c r="R64" s="158"/>
      <c r="S64" s="158" t="s">
        <v>155</v>
      </c>
      <c r="T64" s="158" t="s">
        <v>197</v>
      </c>
      <c r="U64" s="158">
        <v>0.02</v>
      </c>
      <c r="V64" s="158">
        <f>ROUND(E64*U64,2)</f>
        <v>0.16</v>
      </c>
      <c r="W64" s="158"/>
      <c r="X64" s="158" t="s">
        <v>198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199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4">
        <v>21</v>
      </c>
      <c r="B65" s="175" t="s">
        <v>273</v>
      </c>
      <c r="C65" s="183" t="s">
        <v>274</v>
      </c>
      <c r="D65" s="176" t="s">
        <v>267</v>
      </c>
      <c r="E65" s="177">
        <v>16</v>
      </c>
      <c r="F65" s="178"/>
      <c r="G65" s="179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8">
        <v>2.0999999999999999E-3</v>
      </c>
      <c r="O65" s="158">
        <f>ROUND(E65*N65,2)</f>
        <v>0.03</v>
      </c>
      <c r="P65" s="158">
        <v>0</v>
      </c>
      <c r="Q65" s="158">
        <f>ROUND(E65*P65,2)</f>
        <v>0</v>
      </c>
      <c r="R65" s="158"/>
      <c r="S65" s="158" t="s">
        <v>155</v>
      </c>
      <c r="T65" s="158" t="s">
        <v>197</v>
      </c>
      <c r="U65" s="158">
        <v>0.05</v>
      </c>
      <c r="V65" s="158">
        <f>ROUND(E65*U65,2)</f>
        <v>0.8</v>
      </c>
      <c r="W65" s="158"/>
      <c r="X65" s="158" t="s">
        <v>198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199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22.5" outlineLevel="1" x14ac:dyDescent="0.2">
      <c r="A66" s="167">
        <v>22</v>
      </c>
      <c r="B66" s="168" t="s">
        <v>275</v>
      </c>
      <c r="C66" s="182" t="s">
        <v>276</v>
      </c>
      <c r="D66" s="169" t="s">
        <v>267</v>
      </c>
      <c r="E66" s="170">
        <v>1</v>
      </c>
      <c r="F66" s="171"/>
      <c r="G66" s="172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9.3090000000000006E-2</v>
      </c>
      <c r="O66" s="158">
        <f>ROUND(E66*N66,2)</f>
        <v>0.09</v>
      </c>
      <c r="P66" s="158">
        <v>0</v>
      </c>
      <c r="Q66" s="158">
        <f>ROUND(E66*P66,2)</f>
        <v>0</v>
      </c>
      <c r="R66" s="158"/>
      <c r="S66" s="158" t="s">
        <v>155</v>
      </c>
      <c r="T66" s="158" t="s">
        <v>197</v>
      </c>
      <c r="U66" s="158">
        <v>0.24782000000000001</v>
      </c>
      <c r="V66" s="158">
        <f>ROUND(E66*U66,2)</f>
        <v>0.25</v>
      </c>
      <c r="W66" s="158"/>
      <c r="X66" s="158" t="s">
        <v>198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199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260" t="s">
        <v>268</v>
      </c>
      <c r="D67" s="261"/>
      <c r="E67" s="261"/>
      <c r="F67" s="261"/>
      <c r="G67" s="261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49"/>
      <c r="Z67" s="149"/>
      <c r="AA67" s="149"/>
      <c r="AB67" s="149"/>
      <c r="AC67" s="149"/>
      <c r="AD67" s="149"/>
      <c r="AE67" s="149"/>
      <c r="AF67" s="149"/>
      <c r="AG67" s="149" t="s">
        <v>150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67">
        <v>23</v>
      </c>
      <c r="B68" s="168" t="s">
        <v>277</v>
      </c>
      <c r="C68" s="182" t="s">
        <v>278</v>
      </c>
      <c r="D68" s="169" t="s">
        <v>267</v>
      </c>
      <c r="E68" s="170">
        <v>1</v>
      </c>
      <c r="F68" s="171"/>
      <c r="G68" s="172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0.11378000000000001</v>
      </c>
      <c r="O68" s="158">
        <f>ROUND(E68*N68,2)</f>
        <v>0.11</v>
      </c>
      <c r="P68" s="158">
        <v>0</v>
      </c>
      <c r="Q68" s="158">
        <f>ROUND(E68*P68,2)</f>
        <v>0</v>
      </c>
      <c r="R68" s="158"/>
      <c r="S68" s="158" t="s">
        <v>155</v>
      </c>
      <c r="T68" s="158" t="s">
        <v>197</v>
      </c>
      <c r="U68" s="158">
        <v>0.24782000000000001</v>
      </c>
      <c r="V68" s="158">
        <f>ROUND(E68*U68,2)</f>
        <v>0.25</v>
      </c>
      <c r="W68" s="158"/>
      <c r="X68" s="158" t="s">
        <v>198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199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260" t="s">
        <v>268</v>
      </c>
      <c r="D69" s="261"/>
      <c r="E69" s="261"/>
      <c r="F69" s="261"/>
      <c r="G69" s="261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150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74">
        <v>24</v>
      </c>
      <c r="B70" s="175" t="s">
        <v>279</v>
      </c>
      <c r="C70" s="183" t="s">
        <v>280</v>
      </c>
      <c r="D70" s="176" t="s">
        <v>267</v>
      </c>
      <c r="E70" s="177">
        <v>1</v>
      </c>
      <c r="F70" s="178"/>
      <c r="G70" s="179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3.5699999999999998E-3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155</v>
      </c>
      <c r="T70" s="158" t="s">
        <v>197</v>
      </c>
      <c r="U70" s="158">
        <v>0.02</v>
      </c>
      <c r="V70" s="158">
        <f>ROUND(E70*U70,2)</f>
        <v>0.02</v>
      </c>
      <c r="W70" s="158"/>
      <c r="X70" s="158" t="s">
        <v>198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199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4">
        <v>25</v>
      </c>
      <c r="B71" s="175" t="s">
        <v>281</v>
      </c>
      <c r="C71" s="183" t="s">
        <v>282</v>
      </c>
      <c r="D71" s="176" t="s">
        <v>267</v>
      </c>
      <c r="E71" s="177">
        <v>2</v>
      </c>
      <c r="F71" s="178"/>
      <c r="G71" s="179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4.1999999999999997E-3</v>
      </c>
      <c r="O71" s="158">
        <f>ROUND(E71*N71,2)</f>
        <v>0.01</v>
      </c>
      <c r="P71" s="158">
        <v>0</v>
      </c>
      <c r="Q71" s="158">
        <f>ROUND(E71*P71,2)</f>
        <v>0</v>
      </c>
      <c r="R71" s="158"/>
      <c r="S71" s="158" t="s">
        <v>155</v>
      </c>
      <c r="T71" s="158" t="s">
        <v>197</v>
      </c>
      <c r="U71" s="158">
        <v>0.05</v>
      </c>
      <c r="V71" s="158">
        <f>ROUND(E71*U71,2)</f>
        <v>0.1</v>
      </c>
      <c r="W71" s="158"/>
      <c r="X71" s="158" t="s">
        <v>198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199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x14ac:dyDescent="0.2">
      <c r="A72" s="161" t="s">
        <v>140</v>
      </c>
      <c r="B72" s="162" t="s">
        <v>100</v>
      </c>
      <c r="C72" s="181" t="s">
        <v>101</v>
      </c>
      <c r="D72" s="163"/>
      <c r="E72" s="164"/>
      <c r="F72" s="165"/>
      <c r="G72" s="166">
        <f>SUMIF(AG73:AG82,"&lt;&gt;NOR",G73:G82)</f>
        <v>0</v>
      </c>
      <c r="H72" s="160"/>
      <c r="I72" s="160">
        <f>SUM(I73:I82)</f>
        <v>0</v>
      </c>
      <c r="J72" s="160"/>
      <c r="K72" s="160">
        <f>SUM(K73:K82)</f>
        <v>0</v>
      </c>
      <c r="L72" s="160"/>
      <c r="M72" s="160">
        <f>SUM(M73:M82)</f>
        <v>0</v>
      </c>
      <c r="N72" s="160"/>
      <c r="O72" s="160">
        <f>SUM(O73:O82)</f>
        <v>0.70000000000000007</v>
      </c>
      <c r="P72" s="160"/>
      <c r="Q72" s="160">
        <f>SUM(Q73:Q82)</f>
        <v>0</v>
      </c>
      <c r="R72" s="160"/>
      <c r="S72" s="160"/>
      <c r="T72" s="160"/>
      <c r="U72" s="160"/>
      <c r="V72" s="160">
        <f>SUM(V73:V82)</f>
        <v>7.57</v>
      </c>
      <c r="W72" s="160"/>
      <c r="X72" s="160"/>
      <c r="AG72" t="s">
        <v>141</v>
      </c>
    </row>
    <row r="73" spans="1:60" outlineLevel="1" x14ac:dyDescent="0.2">
      <c r="A73" s="174">
        <v>26</v>
      </c>
      <c r="B73" s="175" t="s">
        <v>283</v>
      </c>
      <c r="C73" s="183" t="s">
        <v>284</v>
      </c>
      <c r="D73" s="176" t="s">
        <v>267</v>
      </c>
      <c r="E73" s="177">
        <v>1</v>
      </c>
      <c r="F73" s="178"/>
      <c r="G73" s="179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8">
        <v>4.6800000000000001E-3</v>
      </c>
      <c r="O73" s="158">
        <f>ROUND(E73*N73,2)</f>
        <v>0</v>
      </c>
      <c r="P73" s="158">
        <v>0</v>
      </c>
      <c r="Q73" s="158">
        <f>ROUND(E73*P73,2)</f>
        <v>0</v>
      </c>
      <c r="R73" s="158"/>
      <c r="S73" s="158" t="s">
        <v>155</v>
      </c>
      <c r="T73" s="158" t="s">
        <v>197</v>
      </c>
      <c r="U73" s="158">
        <v>0.44</v>
      </c>
      <c r="V73" s="158">
        <f>ROUND(E73*U73,2)</f>
        <v>0.44</v>
      </c>
      <c r="W73" s="158"/>
      <c r="X73" s="158" t="s">
        <v>198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199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4">
        <v>27</v>
      </c>
      <c r="B74" s="175" t="s">
        <v>285</v>
      </c>
      <c r="C74" s="183" t="s">
        <v>286</v>
      </c>
      <c r="D74" s="176" t="s">
        <v>267</v>
      </c>
      <c r="E74" s="177">
        <v>5</v>
      </c>
      <c r="F74" s="178"/>
      <c r="G74" s="179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8">
        <v>0.125</v>
      </c>
      <c r="O74" s="158">
        <f>ROUND(E74*N74,2)</f>
        <v>0.63</v>
      </c>
      <c r="P74" s="158">
        <v>0</v>
      </c>
      <c r="Q74" s="158">
        <f>ROUND(E74*P74,2)</f>
        <v>0</v>
      </c>
      <c r="R74" s="158"/>
      <c r="S74" s="158" t="s">
        <v>155</v>
      </c>
      <c r="T74" s="158" t="s">
        <v>197</v>
      </c>
      <c r="U74" s="158">
        <v>0.52</v>
      </c>
      <c r="V74" s="158">
        <f>ROUND(E74*U74,2)</f>
        <v>2.6</v>
      </c>
      <c r="W74" s="158"/>
      <c r="X74" s="158" t="s">
        <v>198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199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74">
        <v>28</v>
      </c>
      <c r="B75" s="175" t="s">
        <v>287</v>
      </c>
      <c r="C75" s="183" t="s">
        <v>288</v>
      </c>
      <c r="D75" s="176" t="s">
        <v>267</v>
      </c>
      <c r="E75" s="177">
        <v>4</v>
      </c>
      <c r="F75" s="178"/>
      <c r="G75" s="179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8">
        <v>0</v>
      </c>
      <c r="O75" s="158">
        <f>ROUND(E75*N75,2)</f>
        <v>0</v>
      </c>
      <c r="P75" s="158">
        <v>0</v>
      </c>
      <c r="Q75" s="158">
        <f>ROUND(E75*P75,2)</f>
        <v>0</v>
      </c>
      <c r="R75" s="158"/>
      <c r="S75" s="158" t="s">
        <v>155</v>
      </c>
      <c r="T75" s="158" t="s">
        <v>197</v>
      </c>
      <c r="U75" s="158">
        <v>0.158</v>
      </c>
      <c r="V75" s="158">
        <f>ROUND(E75*U75,2)</f>
        <v>0.63</v>
      </c>
      <c r="W75" s="158"/>
      <c r="X75" s="158" t="s">
        <v>198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199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74">
        <v>29</v>
      </c>
      <c r="B76" s="175" t="s">
        <v>289</v>
      </c>
      <c r="C76" s="183" t="s">
        <v>290</v>
      </c>
      <c r="D76" s="176" t="s">
        <v>220</v>
      </c>
      <c r="E76" s="177">
        <v>13</v>
      </c>
      <c r="F76" s="178"/>
      <c r="G76" s="179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0</v>
      </c>
      <c r="O76" s="158">
        <f>ROUND(E76*N76,2)</f>
        <v>0</v>
      </c>
      <c r="P76" s="158">
        <v>0</v>
      </c>
      <c r="Q76" s="158">
        <f>ROUND(E76*P76,2)</f>
        <v>0</v>
      </c>
      <c r="R76" s="158"/>
      <c r="S76" s="158" t="s">
        <v>155</v>
      </c>
      <c r="T76" s="158" t="s">
        <v>197</v>
      </c>
      <c r="U76" s="158">
        <v>0.3</v>
      </c>
      <c r="V76" s="158">
        <f>ROUND(E76*U76,2)</f>
        <v>3.9</v>
      </c>
      <c r="W76" s="158"/>
      <c r="X76" s="158" t="s">
        <v>198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199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22.5" outlineLevel="1" x14ac:dyDescent="0.2">
      <c r="A77" s="167">
        <v>30</v>
      </c>
      <c r="B77" s="168" t="s">
        <v>291</v>
      </c>
      <c r="C77" s="182" t="s">
        <v>292</v>
      </c>
      <c r="D77" s="169" t="s">
        <v>220</v>
      </c>
      <c r="E77" s="170">
        <v>13</v>
      </c>
      <c r="F77" s="171"/>
      <c r="G77" s="172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1.6800000000000001E-3</v>
      </c>
      <c r="O77" s="158">
        <f>ROUND(E77*N77,2)</f>
        <v>0.02</v>
      </c>
      <c r="P77" s="158">
        <v>0</v>
      </c>
      <c r="Q77" s="158">
        <f>ROUND(E77*P77,2)</f>
        <v>0</v>
      </c>
      <c r="R77" s="158" t="s">
        <v>214</v>
      </c>
      <c r="S77" s="158" t="s">
        <v>155</v>
      </c>
      <c r="T77" s="158" t="s">
        <v>197</v>
      </c>
      <c r="U77" s="158">
        <v>0</v>
      </c>
      <c r="V77" s="158">
        <f>ROUND(E77*U77,2)</f>
        <v>0</v>
      </c>
      <c r="W77" s="158"/>
      <c r="X77" s="158" t="s">
        <v>215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216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56"/>
      <c r="B78" s="157"/>
      <c r="C78" s="260" t="s">
        <v>293</v>
      </c>
      <c r="D78" s="261"/>
      <c r="E78" s="261"/>
      <c r="F78" s="261"/>
      <c r="G78" s="261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9"/>
      <c r="Z78" s="149"/>
      <c r="AA78" s="149"/>
      <c r="AB78" s="149"/>
      <c r="AC78" s="149"/>
      <c r="AD78" s="149"/>
      <c r="AE78" s="149"/>
      <c r="AF78" s="149"/>
      <c r="AG78" s="149" t="s">
        <v>150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73" t="str">
        <f>C78</f>
        <v>povrchová úprava nátěrem v kovářské matné černé, skladba musí odpovídat stupni korozivního zatížení C4</v>
      </c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67">
        <v>31</v>
      </c>
      <c r="B79" s="168" t="s">
        <v>294</v>
      </c>
      <c r="C79" s="182" t="s">
        <v>295</v>
      </c>
      <c r="D79" s="169" t="s">
        <v>267</v>
      </c>
      <c r="E79" s="170">
        <v>1</v>
      </c>
      <c r="F79" s="171"/>
      <c r="G79" s="172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21</v>
      </c>
      <c r="M79" s="158">
        <f>G79*(1+L79/100)</f>
        <v>0</v>
      </c>
      <c r="N79" s="158">
        <v>0</v>
      </c>
      <c r="O79" s="158">
        <f>ROUND(E79*N79,2)</f>
        <v>0</v>
      </c>
      <c r="P79" s="158">
        <v>0</v>
      </c>
      <c r="Q79" s="158">
        <f>ROUND(E79*P79,2)</f>
        <v>0</v>
      </c>
      <c r="R79" s="158" t="s">
        <v>214</v>
      </c>
      <c r="S79" s="158" t="s">
        <v>155</v>
      </c>
      <c r="T79" s="158" t="s">
        <v>197</v>
      </c>
      <c r="U79" s="158">
        <v>0</v>
      </c>
      <c r="V79" s="158">
        <f>ROUND(E79*U79,2)</f>
        <v>0</v>
      </c>
      <c r="W79" s="158"/>
      <c r="X79" s="158" t="s">
        <v>215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216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22.5" outlineLevel="1" x14ac:dyDescent="0.2">
      <c r="A80" s="156"/>
      <c r="B80" s="157"/>
      <c r="C80" s="260" t="s">
        <v>293</v>
      </c>
      <c r="D80" s="261"/>
      <c r="E80" s="261"/>
      <c r="F80" s="261"/>
      <c r="G80" s="261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49"/>
      <c r="Z80" s="149"/>
      <c r="AA80" s="149"/>
      <c r="AB80" s="149"/>
      <c r="AC80" s="149"/>
      <c r="AD80" s="149"/>
      <c r="AE80" s="149"/>
      <c r="AF80" s="149"/>
      <c r="AG80" s="149" t="s">
        <v>150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73" t="str">
        <f>C80</f>
        <v>povrchová úprava nátěrem v kovářské matné černé, skladba musí odpovídat stupni korozivního zatížení C4</v>
      </c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67">
        <v>32</v>
      </c>
      <c r="B81" s="168" t="s">
        <v>296</v>
      </c>
      <c r="C81" s="182" t="s">
        <v>297</v>
      </c>
      <c r="D81" s="169" t="s">
        <v>267</v>
      </c>
      <c r="E81" s="170">
        <v>6</v>
      </c>
      <c r="F81" s="171"/>
      <c r="G81" s="172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8">
        <v>7.4999999999999997E-3</v>
      </c>
      <c r="O81" s="158">
        <f>ROUND(E81*N81,2)</f>
        <v>0.05</v>
      </c>
      <c r="P81" s="158">
        <v>0</v>
      </c>
      <c r="Q81" s="158">
        <f>ROUND(E81*P81,2)</f>
        <v>0</v>
      </c>
      <c r="R81" s="158" t="s">
        <v>214</v>
      </c>
      <c r="S81" s="158" t="s">
        <v>155</v>
      </c>
      <c r="T81" s="158" t="s">
        <v>197</v>
      </c>
      <c r="U81" s="158">
        <v>0</v>
      </c>
      <c r="V81" s="158">
        <f>ROUND(E81*U81,2)</f>
        <v>0</v>
      </c>
      <c r="W81" s="158"/>
      <c r="X81" s="158" t="s">
        <v>215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216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56"/>
      <c r="B82" s="157"/>
      <c r="C82" s="260" t="s">
        <v>293</v>
      </c>
      <c r="D82" s="261"/>
      <c r="E82" s="261"/>
      <c r="F82" s="261"/>
      <c r="G82" s="261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49"/>
      <c r="Z82" s="149"/>
      <c r="AA82" s="149"/>
      <c r="AB82" s="149"/>
      <c r="AC82" s="149"/>
      <c r="AD82" s="149"/>
      <c r="AE82" s="149"/>
      <c r="AF82" s="149"/>
      <c r="AG82" s="149" t="s">
        <v>150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73" t="str">
        <f>C82</f>
        <v>povrchová úprava nátěrem v kovářské matné černé, skladba musí odpovídat stupni korozivního zatížení C4</v>
      </c>
      <c r="BB82" s="149"/>
      <c r="BC82" s="149"/>
      <c r="BD82" s="149"/>
      <c r="BE82" s="149"/>
      <c r="BF82" s="149"/>
      <c r="BG82" s="149"/>
      <c r="BH82" s="149"/>
    </row>
    <row r="83" spans="1:60" x14ac:dyDescent="0.2">
      <c r="A83" s="161" t="s">
        <v>140</v>
      </c>
      <c r="B83" s="162" t="s">
        <v>106</v>
      </c>
      <c r="C83" s="181" t="s">
        <v>107</v>
      </c>
      <c r="D83" s="163"/>
      <c r="E83" s="164"/>
      <c r="F83" s="165"/>
      <c r="G83" s="166">
        <f>SUMIF(AG84:AG84,"&lt;&gt;NOR",G84:G84)</f>
        <v>0</v>
      </c>
      <c r="H83" s="160"/>
      <c r="I83" s="160">
        <f>SUM(I84:I84)</f>
        <v>0</v>
      </c>
      <c r="J83" s="160"/>
      <c r="K83" s="160">
        <f>SUM(K84:K84)</f>
        <v>0</v>
      </c>
      <c r="L83" s="160"/>
      <c r="M83" s="160">
        <f>SUM(M84:M84)</f>
        <v>0</v>
      </c>
      <c r="N83" s="160"/>
      <c r="O83" s="160">
        <f>SUM(O84:O84)</f>
        <v>0</v>
      </c>
      <c r="P83" s="160"/>
      <c r="Q83" s="160">
        <f>SUM(Q84:Q84)</f>
        <v>0</v>
      </c>
      <c r="R83" s="160"/>
      <c r="S83" s="160"/>
      <c r="T83" s="160"/>
      <c r="U83" s="160"/>
      <c r="V83" s="160">
        <f>SUM(V84:V84)</f>
        <v>410.14</v>
      </c>
      <c r="W83" s="160"/>
      <c r="X83" s="160"/>
      <c r="AG83" t="s">
        <v>141</v>
      </c>
    </row>
    <row r="84" spans="1:60" outlineLevel="1" x14ac:dyDescent="0.2">
      <c r="A84" s="167">
        <v>33</v>
      </c>
      <c r="B84" s="168" t="s">
        <v>298</v>
      </c>
      <c r="C84" s="182" t="s">
        <v>299</v>
      </c>
      <c r="D84" s="169" t="s">
        <v>254</v>
      </c>
      <c r="E84" s="170">
        <v>290.67263000000003</v>
      </c>
      <c r="F84" s="171"/>
      <c r="G84" s="172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8">
        <v>0</v>
      </c>
      <c r="O84" s="158">
        <f>ROUND(E84*N84,2)</f>
        <v>0</v>
      </c>
      <c r="P84" s="158">
        <v>0</v>
      </c>
      <c r="Q84" s="158">
        <f>ROUND(E84*P84,2)</f>
        <v>0</v>
      </c>
      <c r="R84" s="158"/>
      <c r="S84" s="158" t="s">
        <v>155</v>
      </c>
      <c r="T84" s="158" t="s">
        <v>197</v>
      </c>
      <c r="U84" s="158">
        <v>1.411</v>
      </c>
      <c r="V84" s="158">
        <f>ROUND(E84*U84,2)</f>
        <v>410.14</v>
      </c>
      <c r="W84" s="158"/>
      <c r="X84" s="158" t="s">
        <v>300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301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x14ac:dyDescent="0.2">
      <c r="A85" s="3"/>
      <c r="B85" s="4"/>
      <c r="C85" s="184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v>15</v>
      </c>
      <c r="AF85">
        <v>21</v>
      </c>
      <c r="AG85" t="s">
        <v>127</v>
      </c>
    </row>
    <row r="86" spans="1:60" x14ac:dyDescent="0.2">
      <c r="A86" s="152"/>
      <c r="B86" s="153" t="s">
        <v>31</v>
      </c>
      <c r="C86" s="185"/>
      <c r="D86" s="154"/>
      <c r="E86" s="155"/>
      <c r="F86" s="155"/>
      <c r="G86" s="180">
        <f>G8+G17+G38+G59+G72+G83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f>SUMIF(L7:L84,AE85,G7:G84)</f>
        <v>0</v>
      </c>
      <c r="AF86">
        <f>SUMIF(L7:L84,AF85,G7:G84)</f>
        <v>0</v>
      </c>
      <c r="AG86" t="s">
        <v>189</v>
      </c>
    </row>
    <row r="87" spans="1:60" x14ac:dyDescent="0.2">
      <c r="A87" s="3"/>
      <c r="B87" s="4"/>
      <c r="C87" s="184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60" x14ac:dyDescent="0.2">
      <c r="A88" s="3"/>
      <c r="B88" s="4"/>
      <c r="C88" s="184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246" t="s">
        <v>190</v>
      </c>
      <c r="B89" s="246"/>
      <c r="C89" s="247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248"/>
      <c r="B90" s="249"/>
      <c r="C90" s="250"/>
      <c r="D90" s="249"/>
      <c r="E90" s="249"/>
      <c r="F90" s="249"/>
      <c r="G90" s="25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G90" t="s">
        <v>191</v>
      </c>
    </row>
    <row r="91" spans="1:60" x14ac:dyDescent="0.2">
      <c r="A91" s="252"/>
      <c r="B91" s="253"/>
      <c r="C91" s="254"/>
      <c r="D91" s="253"/>
      <c r="E91" s="253"/>
      <c r="F91" s="253"/>
      <c r="G91" s="25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">
      <c r="A92" s="252"/>
      <c r="B92" s="253"/>
      <c r="C92" s="254"/>
      <c r="D92" s="253"/>
      <c r="E92" s="253"/>
      <c r="F92" s="253"/>
      <c r="G92" s="25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A93" s="252"/>
      <c r="B93" s="253"/>
      <c r="C93" s="254"/>
      <c r="D93" s="253"/>
      <c r="E93" s="253"/>
      <c r="F93" s="253"/>
      <c r="G93" s="25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256"/>
      <c r="B94" s="257"/>
      <c r="C94" s="258"/>
      <c r="D94" s="257"/>
      <c r="E94" s="257"/>
      <c r="F94" s="257"/>
      <c r="G94" s="259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3"/>
      <c r="B95" s="4"/>
      <c r="C95" s="184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C96" s="186"/>
      <c r="D96" s="10"/>
      <c r="AG96" t="s">
        <v>193</v>
      </c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4">
    <mergeCell ref="A1:G1"/>
    <mergeCell ref="C2:G2"/>
    <mergeCell ref="C3:G3"/>
    <mergeCell ref="C4:G4"/>
    <mergeCell ref="A89:C89"/>
    <mergeCell ref="A90:G94"/>
    <mergeCell ref="C14:G14"/>
    <mergeCell ref="C61:G61"/>
    <mergeCell ref="C63:G63"/>
    <mergeCell ref="C67:G67"/>
    <mergeCell ref="C69:G69"/>
    <mergeCell ref="C78:G78"/>
    <mergeCell ref="C80:G80"/>
    <mergeCell ref="C82:G82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BAE1-4C97-4C91-8975-4908EB624857}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42578125" style="123" customWidth="1"/>
    <col min="3" max="3" width="38.140625" style="123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  <col min="53" max="53" width="73.5703125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115</v>
      </c>
    </row>
    <row r="2" spans="1:60" ht="24.95" customHeight="1" x14ac:dyDescent="0.2">
      <c r="A2" s="141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116</v>
      </c>
    </row>
    <row r="3" spans="1:60" ht="24.95" customHeight="1" x14ac:dyDescent="0.2">
      <c r="A3" s="141" t="s">
        <v>9</v>
      </c>
      <c r="B3" s="49" t="s">
        <v>60</v>
      </c>
      <c r="C3" s="265" t="s">
        <v>61</v>
      </c>
      <c r="D3" s="266"/>
      <c r="E3" s="266"/>
      <c r="F3" s="266"/>
      <c r="G3" s="267"/>
      <c r="AC3" s="123" t="s">
        <v>116</v>
      </c>
      <c r="AG3" t="s">
        <v>117</v>
      </c>
    </row>
    <row r="4" spans="1:60" ht="24.95" customHeight="1" x14ac:dyDescent="0.2">
      <c r="A4" s="142" t="s">
        <v>10</v>
      </c>
      <c r="B4" s="143" t="s">
        <v>62</v>
      </c>
      <c r="C4" s="268" t="s">
        <v>63</v>
      </c>
      <c r="D4" s="269"/>
      <c r="E4" s="269"/>
      <c r="F4" s="269"/>
      <c r="G4" s="270"/>
      <c r="AG4" t="s">
        <v>118</v>
      </c>
    </row>
    <row r="5" spans="1:60" x14ac:dyDescent="0.2">
      <c r="D5" s="10"/>
    </row>
    <row r="6" spans="1:60" ht="38.25" x14ac:dyDescent="0.2">
      <c r="A6" s="145" t="s">
        <v>119</v>
      </c>
      <c r="B6" s="147" t="s">
        <v>120</v>
      </c>
      <c r="C6" s="147" t="s">
        <v>121</v>
      </c>
      <c r="D6" s="146" t="s">
        <v>122</v>
      </c>
      <c r="E6" s="145" t="s">
        <v>123</v>
      </c>
      <c r="F6" s="144" t="s">
        <v>124</v>
      </c>
      <c r="G6" s="145" t="s">
        <v>31</v>
      </c>
      <c r="H6" s="148" t="s">
        <v>32</v>
      </c>
      <c r="I6" s="148" t="s">
        <v>125</v>
      </c>
      <c r="J6" s="148" t="s">
        <v>33</v>
      </c>
      <c r="K6" s="148" t="s">
        <v>126</v>
      </c>
      <c r="L6" s="148" t="s">
        <v>127</v>
      </c>
      <c r="M6" s="148" t="s">
        <v>128</v>
      </c>
      <c r="N6" s="148" t="s">
        <v>129</v>
      </c>
      <c r="O6" s="148" t="s">
        <v>130</v>
      </c>
      <c r="P6" s="148" t="s">
        <v>131</v>
      </c>
      <c r="Q6" s="148" t="s">
        <v>132</v>
      </c>
      <c r="R6" s="148" t="s">
        <v>133</v>
      </c>
      <c r="S6" s="148" t="s">
        <v>134</v>
      </c>
      <c r="T6" s="148" t="s">
        <v>135</v>
      </c>
      <c r="U6" s="148" t="s">
        <v>136</v>
      </c>
      <c r="V6" s="148" t="s">
        <v>137</v>
      </c>
      <c r="W6" s="148" t="s">
        <v>138</v>
      </c>
      <c r="X6" s="148" t="s">
        <v>139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140</v>
      </c>
      <c r="B8" s="162" t="s">
        <v>58</v>
      </c>
      <c r="C8" s="181" t="s">
        <v>76</v>
      </c>
      <c r="D8" s="163"/>
      <c r="E8" s="164"/>
      <c r="F8" s="165"/>
      <c r="G8" s="166">
        <f>SUMIF(AG9:AG40,"&lt;&gt;NOR",G9:G40)</f>
        <v>0</v>
      </c>
      <c r="H8" s="160"/>
      <c r="I8" s="160">
        <f>SUM(I9:I40)</f>
        <v>0</v>
      </c>
      <c r="J8" s="160"/>
      <c r="K8" s="160">
        <f>SUM(K9:K40)</f>
        <v>0</v>
      </c>
      <c r="L8" s="160"/>
      <c r="M8" s="160">
        <f>SUM(M9:M40)</f>
        <v>0</v>
      </c>
      <c r="N8" s="160"/>
      <c r="O8" s="160">
        <f>SUM(O9:O40)</f>
        <v>0</v>
      </c>
      <c r="P8" s="160"/>
      <c r="Q8" s="160">
        <f>SUM(Q9:Q40)</f>
        <v>0</v>
      </c>
      <c r="R8" s="160"/>
      <c r="S8" s="160"/>
      <c r="T8" s="160"/>
      <c r="U8" s="160"/>
      <c r="V8" s="160">
        <f>SUM(V9:V40)</f>
        <v>69.960000000000008</v>
      </c>
      <c r="W8" s="160"/>
      <c r="X8" s="160"/>
      <c r="AG8" t="s">
        <v>141</v>
      </c>
    </row>
    <row r="9" spans="1:60" outlineLevel="1" x14ac:dyDescent="0.2">
      <c r="A9" s="167">
        <v>1</v>
      </c>
      <c r="B9" s="168" t="s">
        <v>302</v>
      </c>
      <c r="C9" s="182" t="s">
        <v>303</v>
      </c>
      <c r="D9" s="169" t="s">
        <v>196</v>
      </c>
      <c r="E9" s="170">
        <v>73.28</v>
      </c>
      <c r="F9" s="171"/>
      <c r="G9" s="17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155</v>
      </c>
      <c r="T9" s="158" t="s">
        <v>197</v>
      </c>
      <c r="U9" s="158">
        <v>0.25659999999999999</v>
      </c>
      <c r="V9" s="158">
        <f>ROUND(E9*U9,2)</f>
        <v>18.8</v>
      </c>
      <c r="W9" s="158"/>
      <c r="X9" s="158" t="s">
        <v>198</v>
      </c>
      <c r="Y9" s="149"/>
      <c r="Z9" s="149"/>
      <c r="AA9" s="149"/>
      <c r="AB9" s="149"/>
      <c r="AC9" s="149"/>
      <c r="AD9" s="149"/>
      <c r="AE9" s="149"/>
      <c r="AF9" s="149"/>
      <c r="AG9" s="149" t="s">
        <v>199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9" t="s">
        <v>304</v>
      </c>
      <c r="D10" s="187"/>
      <c r="E10" s="188">
        <v>91.6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201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9" t="s">
        <v>305</v>
      </c>
      <c r="D11" s="187"/>
      <c r="E11" s="18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9"/>
      <c r="Z11" s="149"/>
      <c r="AA11" s="149"/>
      <c r="AB11" s="149"/>
      <c r="AC11" s="149"/>
      <c r="AD11" s="149"/>
      <c r="AE11" s="149"/>
      <c r="AF11" s="149"/>
      <c r="AG11" s="149" t="s">
        <v>201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9" t="s">
        <v>306</v>
      </c>
      <c r="D12" s="187"/>
      <c r="E12" s="18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201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9" t="s">
        <v>307</v>
      </c>
      <c r="D13" s="187"/>
      <c r="E13" s="188">
        <v>-18.32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9"/>
      <c r="Z13" s="149"/>
      <c r="AA13" s="149"/>
      <c r="AB13" s="149"/>
      <c r="AC13" s="149"/>
      <c r="AD13" s="149"/>
      <c r="AE13" s="149"/>
      <c r="AF13" s="149"/>
      <c r="AG13" s="149" t="s">
        <v>201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7">
        <v>2</v>
      </c>
      <c r="B14" s="168" t="s">
        <v>308</v>
      </c>
      <c r="C14" s="182" t="s">
        <v>309</v>
      </c>
      <c r="D14" s="169" t="s">
        <v>196</v>
      </c>
      <c r="E14" s="170">
        <v>18.32</v>
      </c>
      <c r="F14" s="171"/>
      <c r="G14" s="172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0</v>
      </c>
      <c r="O14" s="158">
        <f>ROUND(E14*N14,2)</f>
        <v>0</v>
      </c>
      <c r="P14" s="158">
        <v>0</v>
      </c>
      <c r="Q14" s="158">
        <f>ROUND(E14*P14,2)</f>
        <v>0</v>
      </c>
      <c r="R14" s="158"/>
      <c r="S14" s="158" t="s">
        <v>155</v>
      </c>
      <c r="T14" s="158" t="s">
        <v>197</v>
      </c>
      <c r="U14" s="158">
        <v>0.26666000000000001</v>
      </c>
      <c r="V14" s="158">
        <f>ROUND(E14*U14,2)</f>
        <v>4.8899999999999997</v>
      </c>
      <c r="W14" s="158"/>
      <c r="X14" s="158" t="s">
        <v>198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199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9" t="s">
        <v>310</v>
      </c>
      <c r="D15" s="187"/>
      <c r="E15" s="18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201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9" t="s">
        <v>311</v>
      </c>
      <c r="D16" s="187"/>
      <c r="E16" s="188">
        <v>18.32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201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7">
        <v>3</v>
      </c>
      <c r="B17" s="168" t="s">
        <v>312</v>
      </c>
      <c r="C17" s="182" t="s">
        <v>313</v>
      </c>
      <c r="D17" s="169" t="s">
        <v>196</v>
      </c>
      <c r="E17" s="170">
        <v>104.66</v>
      </c>
      <c r="F17" s="171"/>
      <c r="G17" s="172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</v>
      </c>
      <c r="Q17" s="158">
        <f>ROUND(E17*P17,2)</f>
        <v>0</v>
      </c>
      <c r="R17" s="158"/>
      <c r="S17" s="158" t="s">
        <v>155</v>
      </c>
      <c r="T17" s="158" t="s">
        <v>197</v>
      </c>
      <c r="U17" s="158">
        <v>1.0999999999999999E-2</v>
      </c>
      <c r="V17" s="158">
        <f>ROUND(E17*U17,2)</f>
        <v>1.1499999999999999</v>
      </c>
      <c r="W17" s="158"/>
      <c r="X17" s="158" t="s">
        <v>198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199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9" t="s">
        <v>314</v>
      </c>
      <c r="D18" s="187"/>
      <c r="E18" s="18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9"/>
      <c r="Z18" s="149"/>
      <c r="AA18" s="149"/>
      <c r="AB18" s="149"/>
      <c r="AC18" s="149"/>
      <c r="AD18" s="149"/>
      <c r="AE18" s="149"/>
      <c r="AF18" s="149"/>
      <c r="AG18" s="149" t="s">
        <v>201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9" t="s">
        <v>315</v>
      </c>
      <c r="D19" s="187"/>
      <c r="E19" s="18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201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9" t="s">
        <v>316</v>
      </c>
      <c r="D20" s="187"/>
      <c r="E20" s="18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201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9" t="s">
        <v>317</v>
      </c>
      <c r="D21" s="187"/>
      <c r="E21" s="18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201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9" t="s">
        <v>318</v>
      </c>
      <c r="D22" s="187"/>
      <c r="E22" s="188">
        <v>104.66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201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67">
        <v>4</v>
      </c>
      <c r="B23" s="168" t="s">
        <v>319</v>
      </c>
      <c r="C23" s="182" t="s">
        <v>320</v>
      </c>
      <c r="D23" s="169" t="s">
        <v>196</v>
      </c>
      <c r="E23" s="170">
        <v>39.270000000000003</v>
      </c>
      <c r="F23" s="171"/>
      <c r="G23" s="172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0</v>
      </c>
      <c r="O23" s="158">
        <f>ROUND(E23*N23,2)</f>
        <v>0</v>
      </c>
      <c r="P23" s="158">
        <v>0</v>
      </c>
      <c r="Q23" s="158">
        <f>ROUND(E23*P23,2)</f>
        <v>0</v>
      </c>
      <c r="R23" s="158"/>
      <c r="S23" s="158" t="s">
        <v>155</v>
      </c>
      <c r="T23" s="158" t="s">
        <v>197</v>
      </c>
      <c r="U23" s="158">
        <v>1.0999999999999999E-2</v>
      </c>
      <c r="V23" s="158">
        <f>ROUND(E23*U23,2)</f>
        <v>0.43</v>
      </c>
      <c r="W23" s="158"/>
      <c r="X23" s="158" t="s">
        <v>198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199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9" t="s">
        <v>321</v>
      </c>
      <c r="D24" s="187"/>
      <c r="E24" s="188">
        <v>91.6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201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9" t="s">
        <v>322</v>
      </c>
      <c r="D25" s="187"/>
      <c r="E25" s="188">
        <v>-52.33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201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67">
        <v>5</v>
      </c>
      <c r="B26" s="168" t="s">
        <v>323</v>
      </c>
      <c r="C26" s="182" t="s">
        <v>324</v>
      </c>
      <c r="D26" s="169" t="s">
        <v>196</v>
      </c>
      <c r="E26" s="170">
        <v>157.08000000000001</v>
      </c>
      <c r="F26" s="171"/>
      <c r="G26" s="172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155</v>
      </c>
      <c r="T26" s="158" t="s">
        <v>197</v>
      </c>
      <c r="U26" s="158">
        <v>0</v>
      </c>
      <c r="V26" s="158">
        <f>ROUND(E26*U26,2)</f>
        <v>0</v>
      </c>
      <c r="W26" s="158"/>
      <c r="X26" s="158" t="s">
        <v>198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199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9" t="s">
        <v>325</v>
      </c>
      <c r="D27" s="187"/>
      <c r="E27" s="188">
        <v>157.08000000000001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201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7">
        <v>6</v>
      </c>
      <c r="B28" s="168" t="s">
        <v>326</v>
      </c>
      <c r="C28" s="182" t="s">
        <v>327</v>
      </c>
      <c r="D28" s="169" t="s">
        <v>196</v>
      </c>
      <c r="E28" s="170">
        <v>52.33</v>
      </c>
      <c r="F28" s="171"/>
      <c r="G28" s="172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0</v>
      </c>
      <c r="O28" s="158">
        <f>ROUND(E28*N28,2)</f>
        <v>0</v>
      </c>
      <c r="P28" s="158">
        <v>0</v>
      </c>
      <c r="Q28" s="158">
        <f>ROUND(E28*P28,2)</f>
        <v>0</v>
      </c>
      <c r="R28" s="158"/>
      <c r="S28" s="158" t="s">
        <v>155</v>
      </c>
      <c r="T28" s="158" t="s">
        <v>197</v>
      </c>
      <c r="U28" s="158">
        <v>0.65200000000000002</v>
      </c>
      <c r="V28" s="158">
        <f>ROUND(E28*U28,2)</f>
        <v>34.119999999999997</v>
      </c>
      <c r="W28" s="158"/>
      <c r="X28" s="158" t="s">
        <v>198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199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9" t="s">
        <v>328</v>
      </c>
      <c r="D29" s="187"/>
      <c r="E29" s="18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201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9" t="s">
        <v>329</v>
      </c>
      <c r="D30" s="187"/>
      <c r="E30" s="188">
        <v>52.33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201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7">
        <v>7</v>
      </c>
      <c r="B31" s="168" t="s">
        <v>330</v>
      </c>
      <c r="C31" s="182" t="s">
        <v>331</v>
      </c>
      <c r="D31" s="169" t="s">
        <v>196</v>
      </c>
      <c r="E31" s="170">
        <v>52.33</v>
      </c>
      <c r="F31" s="171"/>
      <c r="G31" s="172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0</v>
      </c>
      <c r="O31" s="158">
        <f>ROUND(E31*N31,2)</f>
        <v>0</v>
      </c>
      <c r="P31" s="158">
        <v>0</v>
      </c>
      <c r="Q31" s="158">
        <f>ROUND(E31*P31,2)</f>
        <v>0</v>
      </c>
      <c r="R31" s="158"/>
      <c r="S31" s="158" t="s">
        <v>155</v>
      </c>
      <c r="T31" s="158" t="s">
        <v>197</v>
      </c>
      <c r="U31" s="158">
        <v>0.20200000000000001</v>
      </c>
      <c r="V31" s="158">
        <f>ROUND(E31*U31,2)</f>
        <v>10.57</v>
      </c>
      <c r="W31" s="158"/>
      <c r="X31" s="158" t="s">
        <v>198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199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260" t="s">
        <v>332</v>
      </c>
      <c r="D32" s="261"/>
      <c r="E32" s="261"/>
      <c r="F32" s="261"/>
      <c r="G32" s="261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150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9" t="s">
        <v>333</v>
      </c>
      <c r="D33" s="187"/>
      <c r="E33" s="188">
        <v>44.8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201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9" t="s">
        <v>314</v>
      </c>
      <c r="D34" s="187"/>
      <c r="E34" s="18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201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9" t="s">
        <v>334</v>
      </c>
      <c r="D35" s="187"/>
      <c r="E35" s="188">
        <v>7.53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201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9" t="s">
        <v>335</v>
      </c>
      <c r="D36" s="187"/>
      <c r="E36" s="18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201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67">
        <v>8</v>
      </c>
      <c r="B37" s="168" t="s">
        <v>336</v>
      </c>
      <c r="C37" s="182" t="s">
        <v>337</v>
      </c>
      <c r="D37" s="169" t="s">
        <v>254</v>
      </c>
      <c r="E37" s="170">
        <v>131.53800000000001</v>
      </c>
      <c r="F37" s="171"/>
      <c r="G37" s="172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0</v>
      </c>
      <c r="O37" s="158">
        <f>ROUND(E37*N37,2)</f>
        <v>0</v>
      </c>
      <c r="P37" s="158">
        <v>0</v>
      </c>
      <c r="Q37" s="158">
        <f>ROUND(E37*P37,2)</f>
        <v>0</v>
      </c>
      <c r="R37" s="158"/>
      <c r="S37" s="158" t="s">
        <v>155</v>
      </c>
      <c r="T37" s="158" t="s">
        <v>197</v>
      </c>
      <c r="U37" s="158">
        <v>0</v>
      </c>
      <c r="V37" s="158">
        <f>ROUND(E37*U37,2)</f>
        <v>0</v>
      </c>
      <c r="W37" s="158"/>
      <c r="X37" s="158" t="s">
        <v>198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199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9" t="s">
        <v>338</v>
      </c>
      <c r="D38" s="187"/>
      <c r="E38" s="18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49"/>
      <c r="Z38" s="149"/>
      <c r="AA38" s="149"/>
      <c r="AB38" s="149"/>
      <c r="AC38" s="149"/>
      <c r="AD38" s="149"/>
      <c r="AE38" s="149"/>
      <c r="AF38" s="149"/>
      <c r="AG38" s="149" t="s">
        <v>201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9" t="s">
        <v>339</v>
      </c>
      <c r="D39" s="187"/>
      <c r="E39" s="188">
        <v>70.686000000000007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201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9" t="s">
        <v>340</v>
      </c>
      <c r="D40" s="187"/>
      <c r="E40" s="188">
        <v>60.851999999999997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149"/>
      <c r="AC40" s="149"/>
      <c r="AD40" s="149"/>
      <c r="AE40" s="149"/>
      <c r="AF40" s="149"/>
      <c r="AG40" s="149" t="s">
        <v>201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x14ac:dyDescent="0.2">
      <c r="A41" s="161" t="s">
        <v>140</v>
      </c>
      <c r="B41" s="162" t="s">
        <v>79</v>
      </c>
      <c r="C41" s="181" t="s">
        <v>80</v>
      </c>
      <c r="D41" s="163"/>
      <c r="E41" s="164"/>
      <c r="F41" s="165"/>
      <c r="G41" s="166">
        <f>SUMIF(AG42:AG44,"&lt;&gt;NOR",G42:G44)</f>
        <v>0</v>
      </c>
      <c r="H41" s="160"/>
      <c r="I41" s="160">
        <f>SUM(I42:I44)</f>
        <v>0</v>
      </c>
      <c r="J41" s="160"/>
      <c r="K41" s="160">
        <f>SUM(K42:K44)</f>
        <v>0</v>
      </c>
      <c r="L41" s="160"/>
      <c r="M41" s="160">
        <f>SUM(M42:M44)</f>
        <v>0</v>
      </c>
      <c r="N41" s="160"/>
      <c r="O41" s="160">
        <f>SUM(O42:O44)</f>
        <v>0</v>
      </c>
      <c r="P41" s="160"/>
      <c r="Q41" s="160">
        <f>SUM(Q42:Q44)</f>
        <v>0</v>
      </c>
      <c r="R41" s="160"/>
      <c r="S41" s="160"/>
      <c r="T41" s="160"/>
      <c r="U41" s="160"/>
      <c r="V41" s="160">
        <f>SUM(V42:V44)</f>
        <v>0.6</v>
      </c>
      <c r="W41" s="160"/>
      <c r="X41" s="160"/>
      <c r="AG41" t="s">
        <v>141</v>
      </c>
    </row>
    <row r="42" spans="1:60" outlineLevel="1" x14ac:dyDescent="0.2">
      <c r="A42" s="167">
        <v>9</v>
      </c>
      <c r="B42" s="168" t="s">
        <v>341</v>
      </c>
      <c r="C42" s="182" t="s">
        <v>342</v>
      </c>
      <c r="D42" s="169" t="s">
        <v>196</v>
      </c>
      <c r="E42" s="170">
        <v>6.25</v>
      </c>
      <c r="F42" s="171"/>
      <c r="G42" s="172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155</v>
      </c>
      <c r="T42" s="158" t="s">
        <v>197</v>
      </c>
      <c r="U42" s="158">
        <v>9.5200000000000007E-2</v>
      </c>
      <c r="V42" s="158">
        <f>ROUND(E42*U42,2)</f>
        <v>0.6</v>
      </c>
      <c r="W42" s="158"/>
      <c r="X42" s="158" t="s">
        <v>198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199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9" t="s">
        <v>343</v>
      </c>
      <c r="D43" s="187"/>
      <c r="E43" s="18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9"/>
      <c r="Z43" s="149"/>
      <c r="AA43" s="149"/>
      <c r="AB43" s="149"/>
      <c r="AC43" s="149"/>
      <c r="AD43" s="149"/>
      <c r="AE43" s="149"/>
      <c r="AF43" s="149"/>
      <c r="AG43" s="149" t="s">
        <v>201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9" t="s">
        <v>344</v>
      </c>
      <c r="D44" s="187"/>
      <c r="E44" s="188">
        <v>6.25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49"/>
      <c r="Z44" s="149"/>
      <c r="AA44" s="149"/>
      <c r="AB44" s="149"/>
      <c r="AC44" s="149"/>
      <c r="AD44" s="149"/>
      <c r="AE44" s="149"/>
      <c r="AF44" s="149"/>
      <c r="AG44" s="149" t="s">
        <v>201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">
      <c r="A45" s="161" t="s">
        <v>140</v>
      </c>
      <c r="B45" s="162" t="s">
        <v>81</v>
      </c>
      <c r="C45" s="181" t="s">
        <v>82</v>
      </c>
      <c r="D45" s="163"/>
      <c r="E45" s="164"/>
      <c r="F45" s="165"/>
      <c r="G45" s="166">
        <f>SUMIF(AG46:AG55,"&lt;&gt;NOR",G46:G55)</f>
        <v>0</v>
      </c>
      <c r="H45" s="160"/>
      <c r="I45" s="160">
        <f>SUM(I46:I55)</f>
        <v>0</v>
      </c>
      <c r="J45" s="160"/>
      <c r="K45" s="160">
        <f>SUM(K46:K55)</f>
        <v>0</v>
      </c>
      <c r="L45" s="160"/>
      <c r="M45" s="160">
        <f>SUM(M46:M55)</f>
        <v>0</v>
      </c>
      <c r="N45" s="160"/>
      <c r="O45" s="160">
        <f>SUM(O46:O55)</f>
        <v>0.03</v>
      </c>
      <c r="P45" s="160"/>
      <c r="Q45" s="160">
        <f>SUM(Q46:Q55)</f>
        <v>0</v>
      </c>
      <c r="R45" s="160"/>
      <c r="S45" s="160"/>
      <c r="T45" s="160"/>
      <c r="U45" s="160"/>
      <c r="V45" s="160">
        <f>SUM(V46:V55)</f>
        <v>19.200000000000003</v>
      </c>
      <c r="W45" s="160"/>
      <c r="X45" s="160"/>
      <c r="AG45" t="s">
        <v>141</v>
      </c>
    </row>
    <row r="46" spans="1:60" outlineLevel="1" x14ac:dyDescent="0.2">
      <c r="A46" s="167">
        <v>10</v>
      </c>
      <c r="B46" s="168" t="s">
        <v>345</v>
      </c>
      <c r="C46" s="182" t="s">
        <v>346</v>
      </c>
      <c r="D46" s="169" t="s">
        <v>204</v>
      </c>
      <c r="E46" s="170">
        <v>3</v>
      </c>
      <c r="F46" s="171"/>
      <c r="G46" s="172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9.4000000000000004E-3</v>
      </c>
      <c r="O46" s="158">
        <f>ROUND(E46*N46,2)</f>
        <v>0.03</v>
      </c>
      <c r="P46" s="158">
        <v>0</v>
      </c>
      <c r="Q46" s="158">
        <f>ROUND(E46*P46,2)</f>
        <v>0</v>
      </c>
      <c r="R46" s="158"/>
      <c r="S46" s="158" t="s">
        <v>155</v>
      </c>
      <c r="T46" s="158" t="s">
        <v>197</v>
      </c>
      <c r="U46" s="158">
        <v>0.86399999999999999</v>
      </c>
      <c r="V46" s="158">
        <f>ROUND(E46*U46,2)</f>
        <v>2.59</v>
      </c>
      <c r="W46" s="158"/>
      <c r="X46" s="158" t="s">
        <v>198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199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260" t="s">
        <v>347</v>
      </c>
      <c r="D47" s="261"/>
      <c r="E47" s="261"/>
      <c r="F47" s="261"/>
      <c r="G47" s="261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150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67">
        <v>11</v>
      </c>
      <c r="B48" s="168" t="s">
        <v>348</v>
      </c>
      <c r="C48" s="182" t="s">
        <v>349</v>
      </c>
      <c r="D48" s="169" t="s">
        <v>204</v>
      </c>
      <c r="E48" s="170">
        <v>3</v>
      </c>
      <c r="F48" s="171"/>
      <c r="G48" s="172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0</v>
      </c>
      <c r="O48" s="158">
        <f>ROUND(E48*N48,2)</f>
        <v>0</v>
      </c>
      <c r="P48" s="158">
        <v>0</v>
      </c>
      <c r="Q48" s="158">
        <f>ROUND(E48*P48,2)</f>
        <v>0</v>
      </c>
      <c r="R48" s="158"/>
      <c r="S48" s="158" t="s">
        <v>155</v>
      </c>
      <c r="T48" s="158" t="s">
        <v>197</v>
      </c>
      <c r="U48" s="158">
        <v>0.371</v>
      </c>
      <c r="V48" s="158">
        <f>ROUND(E48*U48,2)</f>
        <v>1.1100000000000001</v>
      </c>
      <c r="W48" s="158"/>
      <c r="X48" s="158" t="s">
        <v>198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199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60" t="s">
        <v>347</v>
      </c>
      <c r="D49" s="261"/>
      <c r="E49" s="261"/>
      <c r="F49" s="261"/>
      <c r="G49" s="261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9"/>
      <c r="Z49" s="149"/>
      <c r="AA49" s="149"/>
      <c r="AB49" s="149"/>
      <c r="AC49" s="149"/>
      <c r="AD49" s="149"/>
      <c r="AE49" s="149"/>
      <c r="AF49" s="149"/>
      <c r="AG49" s="149" t="s">
        <v>150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67">
        <v>12</v>
      </c>
      <c r="B50" s="168" t="s">
        <v>350</v>
      </c>
      <c r="C50" s="182" t="s">
        <v>351</v>
      </c>
      <c r="D50" s="169" t="s">
        <v>204</v>
      </c>
      <c r="E50" s="170">
        <v>31.25</v>
      </c>
      <c r="F50" s="171"/>
      <c r="G50" s="172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3.0000000000000001E-5</v>
      </c>
      <c r="O50" s="158">
        <f>ROUND(E50*N50,2)</f>
        <v>0</v>
      </c>
      <c r="P50" s="158">
        <v>0</v>
      </c>
      <c r="Q50" s="158">
        <f>ROUND(E50*P50,2)</f>
        <v>0</v>
      </c>
      <c r="R50" s="158"/>
      <c r="S50" s="158" t="s">
        <v>155</v>
      </c>
      <c r="T50" s="158" t="s">
        <v>197</v>
      </c>
      <c r="U50" s="158">
        <v>0.113</v>
      </c>
      <c r="V50" s="158">
        <f>ROUND(E50*U50,2)</f>
        <v>3.53</v>
      </c>
      <c r="W50" s="158"/>
      <c r="X50" s="158" t="s">
        <v>207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208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260" t="s">
        <v>352</v>
      </c>
      <c r="D51" s="261"/>
      <c r="E51" s="261"/>
      <c r="F51" s="261"/>
      <c r="G51" s="261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9"/>
      <c r="Z51" s="149"/>
      <c r="AA51" s="149"/>
      <c r="AB51" s="149"/>
      <c r="AC51" s="149"/>
      <c r="AD51" s="149"/>
      <c r="AE51" s="149"/>
      <c r="AF51" s="149"/>
      <c r="AG51" s="149" t="s">
        <v>150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 x14ac:dyDescent="0.2">
      <c r="A52" s="167">
        <v>13</v>
      </c>
      <c r="B52" s="168" t="s">
        <v>209</v>
      </c>
      <c r="C52" s="182" t="s">
        <v>210</v>
      </c>
      <c r="D52" s="169" t="s">
        <v>204</v>
      </c>
      <c r="E52" s="170">
        <v>31.25</v>
      </c>
      <c r="F52" s="171"/>
      <c r="G52" s="172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3.0000000000000001E-5</v>
      </c>
      <c r="O52" s="158">
        <f>ROUND(E52*N52,2)</f>
        <v>0</v>
      </c>
      <c r="P52" s="158">
        <v>0</v>
      </c>
      <c r="Q52" s="158">
        <f>ROUND(E52*P52,2)</f>
        <v>0</v>
      </c>
      <c r="R52" s="158"/>
      <c r="S52" s="158" t="s">
        <v>155</v>
      </c>
      <c r="T52" s="158" t="s">
        <v>197</v>
      </c>
      <c r="U52" s="158">
        <v>0.38302000000000003</v>
      </c>
      <c r="V52" s="158">
        <f>ROUND(E52*U52,2)</f>
        <v>11.97</v>
      </c>
      <c r="W52" s="158"/>
      <c r="X52" s="158" t="s">
        <v>207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208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260" t="s">
        <v>211</v>
      </c>
      <c r="D53" s="261"/>
      <c r="E53" s="261"/>
      <c r="F53" s="261"/>
      <c r="G53" s="261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9"/>
      <c r="Z53" s="149"/>
      <c r="AA53" s="149"/>
      <c r="AB53" s="149"/>
      <c r="AC53" s="149"/>
      <c r="AD53" s="149"/>
      <c r="AE53" s="149"/>
      <c r="AF53" s="149"/>
      <c r="AG53" s="149" t="s">
        <v>150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9" t="s">
        <v>353</v>
      </c>
      <c r="D54" s="187"/>
      <c r="E54" s="18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9"/>
      <c r="Z54" s="149"/>
      <c r="AA54" s="149"/>
      <c r="AB54" s="149"/>
      <c r="AC54" s="149"/>
      <c r="AD54" s="149"/>
      <c r="AE54" s="149"/>
      <c r="AF54" s="149"/>
      <c r="AG54" s="149" t="s">
        <v>201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9" t="s">
        <v>354</v>
      </c>
      <c r="D55" s="187"/>
      <c r="E55" s="188">
        <v>31.25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49"/>
      <c r="Z55" s="149"/>
      <c r="AA55" s="149"/>
      <c r="AB55" s="149"/>
      <c r="AC55" s="149"/>
      <c r="AD55" s="149"/>
      <c r="AE55" s="149"/>
      <c r="AF55" s="149"/>
      <c r="AG55" s="149" t="s">
        <v>201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x14ac:dyDescent="0.2">
      <c r="A56" s="161" t="s">
        <v>140</v>
      </c>
      <c r="B56" s="162" t="s">
        <v>62</v>
      </c>
      <c r="C56" s="181" t="s">
        <v>83</v>
      </c>
      <c r="D56" s="163"/>
      <c r="E56" s="164"/>
      <c r="F56" s="165"/>
      <c r="G56" s="166">
        <f>SUMIF(AG57:AG68,"&lt;&gt;NOR",G57:G68)</f>
        <v>0</v>
      </c>
      <c r="H56" s="160"/>
      <c r="I56" s="160">
        <f>SUM(I57:I68)</f>
        <v>0</v>
      </c>
      <c r="J56" s="160"/>
      <c r="K56" s="160">
        <f>SUM(K57:K68)</f>
        <v>0</v>
      </c>
      <c r="L56" s="160"/>
      <c r="M56" s="160">
        <f>SUM(M57:M68)</f>
        <v>0</v>
      </c>
      <c r="N56" s="160"/>
      <c r="O56" s="160">
        <f>SUM(O57:O68)</f>
        <v>60.42</v>
      </c>
      <c r="P56" s="160"/>
      <c r="Q56" s="160">
        <f>SUM(Q57:Q68)</f>
        <v>0</v>
      </c>
      <c r="R56" s="160"/>
      <c r="S56" s="160"/>
      <c r="T56" s="160"/>
      <c r="U56" s="160"/>
      <c r="V56" s="160">
        <f>SUM(V57:V68)</f>
        <v>555.48</v>
      </c>
      <c r="W56" s="160"/>
      <c r="X56" s="160"/>
      <c r="AG56" t="s">
        <v>141</v>
      </c>
    </row>
    <row r="57" spans="1:60" outlineLevel="1" x14ac:dyDescent="0.2">
      <c r="A57" s="167">
        <v>14</v>
      </c>
      <c r="B57" s="168" t="s">
        <v>355</v>
      </c>
      <c r="C57" s="182" t="s">
        <v>356</v>
      </c>
      <c r="D57" s="169" t="s">
        <v>204</v>
      </c>
      <c r="E57" s="170">
        <v>123</v>
      </c>
      <c r="F57" s="171"/>
      <c r="G57" s="172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0.47438000000000002</v>
      </c>
      <c r="O57" s="158">
        <f>ROUND(E57*N57,2)</f>
        <v>58.35</v>
      </c>
      <c r="P57" s="158">
        <v>0</v>
      </c>
      <c r="Q57" s="158">
        <f>ROUND(E57*P57,2)</f>
        <v>0</v>
      </c>
      <c r="R57" s="158"/>
      <c r="S57" s="158" t="s">
        <v>155</v>
      </c>
      <c r="T57" s="158" t="s">
        <v>197</v>
      </c>
      <c r="U57" s="158">
        <v>0.91200000000000003</v>
      </c>
      <c r="V57" s="158">
        <f>ROUND(E57*U57,2)</f>
        <v>112.18</v>
      </c>
      <c r="W57" s="158"/>
      <c r="X57" s="158" t="s">
        <v>198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199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9" t="s">
        <v>357</v>
      </c>
      <c r="D58" s="187"/>
      <c r="E58" s="18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201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9" t="s">
        <v>358</v>
      </c>
      <c r="D59" s="187"/>
      <c r="E59" s="188">
        <v>123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9"/>
      <c r="Z59" s="149"/>
      <c r="AA59" s="149"/>
      <c r="AB59" s="149"/>
      <c r="AC59" s="149"/>
      <c r="AD59" s="149"/>
      <c r="AE59" s="149"/>
      <c r="AF59" s="149"/>
      <c r="AG59" s="149" t="s">
        <v>201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9" t="s">
        <v>305</v>
      </c>
      <c r="D60" s="187"/>
      <c r="E60" s="18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49"/>
      <c r="Z60" s="149"/>
      <c r="AA60" s="149"/>
      <c r="AB60" s="149"/>
      <c r="AC60" s="149"/>
      <c r="AD60" s="149"/>
      <c r="AE60" s="149"/>
      <c r="AF60" s="149"/>
      <c r="AG60" s="149" t="s">
        <v>201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67">
        <v>15</v>
      </c>
      <c r="B61" s="168" t="s">
        <v>359</v>
      </c>
      <c r="C61" s="182" t="s">
        <v>360</v>
      </c>
      <c r="D61" s="169" t="s">
        <v>220</v>
      </c>
      <c r="E61" s="170">
        <v>264</v>
      </c>
      <c r="F61" s="171"/>
      <c r="G61" s="172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8">
        <v>3.0000000000000001E-5</v>
      </c>
      <c r="O61" s="158">
        <f>ROUND(E61*N61,2)</f>
        <v>0.01</v>
      </c>
      <c r="P61" s="158">
        <v>0</v>
      </c>
      <c r="Q61" s="158">
        <f>ROUND(E61*P61,2)</f>
        <v>0</v>
      </c>
      <c r="R61" s="158"/>
      <c r="S61" s="158" t="s">
        <v>155</v>
      </c>
      <c r="T61" s="158" t="s">
        <v>197</v>
      </c>
      <c r="U61" s="158">
        <v>0.95</v>
      </c>
      <c r="V61" s="158">
        <f>ROUND(E61*U61,2)</f>
        <v>250.8</v>
      </c>
      <c r="W61" s="158"/>
      <c r="X61" s="158" t="s">
        <v>198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199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9" t="s">
        <v>361</v>
      </c>
      <c r="D62" s="187"/>
      <c r="E62" s="188">
        <v>264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201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67">
        <v>16</v>
      </c>
      <c r="B63" s="168" t="s">
        <v>362</v>
      </c>
      <c r="C63" s="182" t="s">
        <v>363</v>
      </c>
      <c r="D63" s="169" t="s">
        <v>267</v>
      </c>
      <c r="E63" s="170">
        <v>88</v>
      </c>
      <c r="F63" s="171"/>
      <c r="G63" s="172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21</v>
      </c>
      <c r="M63" s="158">
        <f>G63*(1+L63/100)</f>
        <v>0</v>
      </c>
      <c r="N63" s="158">
        <v>1.7520000000000001E-2</v>
      </c>
      <c r="O63" s="158">
        <f>ROUND(E63*N63,2)</f>
        <v>1.54</v>
      </c>
      <c r="P63" s="158">
        <v>0</v>
      </c>
      <c r="Q63" s="158">
        <f>ROUND(E63*P63,2)</f>
        <v>0</v>
      </c>
      <c r="R63" s="158"/>
      <c r="S63" s="158" t="s">
        <v>155</v>
      </c>
      <c r="T63" s="158" t="s">
        <v>197</v>
      </c>
      <c r="U63" s="158">
        <v>1.2649999999999999</v>
      </c>
      <c r="V63" s="158">
        <f>ROUND(E63*U63,2)</f>
        <v>111.32</v>
      </c>
      <c r="W63" s="158"/>
      <c r="X63" s="158" t="s">
        <v>198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199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9" t="s">
        <v>364</v>
      </c>
      <c r="D64" s="187"/>
      <c r="E64" s="18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49"/>
      <c r="Z64" s="149"/>
      <c r="AA64" s="149"/>
      <c r="AB64" s="149"/>
      <c r="AC64" s="149"/>
      <c r="AD64" s="149"/>
      <c r="AE64" s="149"/>
      <c r="AF64" s="149"/>
      <c r="AG64" s="149" t="s">
        <v>201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89" t="s">
        <v>365</v>
      </c>
      <c r="D65" s="187"/>
      <c r="E65" s="188">
        <v>88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49"/>
      <c r="Z65" s="149"/>
      <c r="AA65" s="149"/>
      <c r="AB65" s="149"/>
      <c r="AC65" s="149"/>
      <c r="AD65" s="149"/>
      <c r="AE65" s="149"/>
      <c r="AF65" s="149"/>
      <c r="AG65" s="149" t="s">
        <v>201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67">
        <v>17</v>
      </c>
      <c r="B66" s="168" t="s">
        <v>366</v>
      </c>
      <c r="C66" s="182" t="s">
        <v>367</v>
      </c>
      <c r="D66" s="169" t="s">
        <v>204</v>
      </c>
      <c r="E66" s="170">
        <v>123</v>
      </c>
      <c r="F66" s="171"/>
      <c r="G66" s="172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4.2300000000000003E-3</v>
      </c>
      <c r="O66" s="158">
        <f>ROUND(E66*N66,2)</f>
        <v>0.52</v>
      </c>
      <c r="P66" s="158">
        <v>0</v>
      </c>
      <c r="Q66" s="158">
        <f>ROUND(E66*P66,2)</f>
        <v>0</v>
      </c>
      <c r="R66" s="158"/>
      <c r="S66" s="158" t="s">
        <v>155</v>
      </c>
      <c r="T66" s="158" t="s">
        <v>197</v>
      </c>
      <c r="U66" s="158">
        <v>0.66</v>
      </c>
      <c r="V66" s="158">
        <f>ROUND(E66*U66,2)</f>
        <v>81.180000000000007</v>
      </c>
      <c r="W66" s="158"/>
      <c r="X66" s="158" t="s">
        <v>198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199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89" t="s">
        <v>358</v>
      </c>
      <c r="D67" s="187"/>
      <c r="E67" s="188">
        <v>123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49"/>
      <c r="Z67" s="149"/>
      <c r="AA67" s="149"/>
      <c r="AB67" s="149"/>
      <c r="AC67" s="149"/>
      <c r="AD67" s="149"/>
      <c r="AE67" s="149"/>
      <c r="AF67" s="149"/>
      <c r="AG67" s="149" t="s">
        <v>201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9" t="s">
        <v>305</v>
      </c>
      <c r="D68" s="187"/>
      <c r="E68" s="18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49"/>
      <c r="Z68" s="149"/>
      <c r="AA68" s="149"/>
      <c r="AB68" s="149"/>
      <c r="AC68" s="149"/>
      <c r="AD68" s="149"/>
      <c r="AE68" s="149"/>
      <c r="AF68" s="149"/>
      <c r="AG68" s="149" t="s">
        <v>201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x14ac:dyDescent="0.2">
      <c r="A69" s="161" t="s">
        <v>140</v>
      </c>
      <c r="B69" s="162" t="s">
        <v>84</v>
      </c>
      <c r="C69" s="181" t="s">
        <v>85</v>
      </c>
      <c r="D69" s="163"/>
      <c r="E69" s="164"/>
      <c r="F69" s="165"/>
      <c r="G69" s="166">
        <f>SUMIF(AG70:AG82,"&lt;&gt;NOR",G70:G82)</f>
        <v>0</v>
      </c>
      <c r="H69" s="160"/>
      <c r="I69" s="160">
        <f>SUM(I70:I82)</f>
        <v>0</v>
      </c>
      <c r="J69" s="160"/>
      <c r="K69" s="160">
        <f>SUM(K70:K82)</f>
        <v>0</v>
      </c>
      <c r="L69" s="160"/>
      <c r="M69" s="160">
        <f>SUM(M70:M82)</f>
        <v>0</v>
      </c>
      <c r="N69" s="160"/>
      <c r="O69" s="160">
        <f>SUM(O70:O82)</f>
        <v>0.83000000000000007</v>
      </c>
      <c r="P69" s="160"/>
      <c r="Q69" s="160">
        <f>SUM(Q70:Q82)</f>
        <v>0</v>
      </c>
      <c r="R69" s="160"/>
      <c r="S69" s="160"/>
      <c r="T69" s="160"/>
      <c r="U69" s="160"/>
      <c r="V69" s="160">
        <f>SUM(V70:V82)</f>
        <v>206.49</v>
      </c>
      <c r="W69" s="160"/>
      <c r="X69" s="160"/>
      <c r="AG69" t="s">
        <v>141</v>
      </c>
    </row>
    <row r="70" spans="1:60" outlineLevel="1" x14ac:dyDescent="0.2">
      <c r="A70" s="174">
        <v>18</v>
      </c>
      <c r="B70" s="175" t="s">
        <v>359</v>
      </c>
      <c r="C70" s="183" t="s">
        <v>360</v>
      </c>
      <c r="D70" s="176" t="s">
        <v>220</v>
      </c>
      <c r="E70" s="177">
        <v>72</v>
      </c>
      <c r="F70" s="178"/>
      <c r="G70" s="179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3.0000000000000001E-5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155</v>
      </c>
      <c r="T70" s="158" t="s">
        <v>197</v>
      </c>
      <c r="U70" s="158">
        <v>0.95</v>
      </c>
      <c r="V70" s="158">
        <f>ROUND(E70*U70,2)</f>
        <v>68.400000000000006</v>
      </c>
      <c r="W70" s="158"/>
      <c r="X70" s="158" t="s">
        <v>198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199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67">
        <v>19</v>
      </c>
      <c r="B71" s="168" t="s">
        <v>368</v>
      </c>
      <c r="C71" s="182" t="s">
        <v>369</v>
      </c>
      <c r="D71" s="169" t="s">
        <v>220</v>
      </c>
      <c r="E71" s="170">
        <v>72</v>
      </c>
      <c r="F71" s="171"/>
      <c r="G71" s="172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3.5100000000000001E-3</v>
      </c>
      <c r="O71" s="158">
        <f>ROUND(E71*N71,2)</f>
        <v>0.25</v>
      </c>
      <c r="P71" s="158">
        <v>0</v>
      </c>
      <c r="Q71" s="158">
        <f>ROUND(E71*P71,2)</f>
        <v>0</v>
      </c>
      <c r="R71" s="158"/>
      <c r="S71" s="158" t="s">
        <v>155</v>
      </c>
      <c r="T71" s="158" t="s">
        <v>197</v>
      </c>
      <c r="U71" s="158">
        <v>0.65100000000000002</v>
      </c>
      <c r="V71" s="158">
        <f>ROUND(E71*U71,2)</f>
        <v>46.87</v>
      </c>
      <c r="W71" s="158"/>
      <c r="X71" s="158" t="s">
        <v>198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199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260" t="s">
        <v>370</v>
      </c>
      <c r="D72" s="261"/>
      <c r="E72" s="261"/>
      <c r="F72" s="261"/>
      <c r="G72" s="261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9"/>
      <c r="Z72" s="149"/>
      <c r="AA72" s="149"/>
      <c r="AB72" s="149"/>
      <c r="AC72" s="149"/>
      <c r="AD72" s="149"/>
      <c r="AE72" s="149"/>
      <c r="AF72" s="149"/>
      <c r="AG72" s="149" t="s">
        <v>150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262" t="s">
        <v>371</v>
      </c>
      <c r="D73" s="263"/>
      <c r="E73" s="263"/>
      <c r="F73" s="263"/>
      <c r="G73" s="263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9"/>
      <c r="Z73" s="149"/>
      <c r="AA73" s="149"/>
      <c r="AB73" s="149"/>
      <c r="AC73" s="149"/>
      <c r="AD73" s="149"/>
      <c r="AE73" s="149"/>
      <c r="AF73" s="149"/>
      <c r="AG73" s="149" t="s">
        <v>150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62" t="s">
        <v>372</v>
      </c>
      <c r="D74" s="263"/>
      <c r="E74" s="263"/>
      <c r="F74" s="263"/>
      <c r="G74" s="263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49"/>
      <c r="Z74" s="149"/>
      <c r="AA74" s="149"/>
      <c r="AB74" s="149"/>
      <c r="AC74" s="149"/>
      <c r="AD74" s="149"/>
      <c r="AE74" s="149"/>
      <c r="AF74" s="149"/>
      <c r="AG74" s="149" t="s">
        <v>150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262" t="s">
        <v>373</v>
      </c>
      <c r="D75" s="263"/>
      <c r="E75" s="263"/>
      <c r="F75" s="263"/>
      <c r="G75" s="263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49"/>
      <c r="Z75" s="149"/>
      <c r="AA75" s="149"/>
      <c r="AB75" s="149"/>
      <c r="AC75" s="149"/>
      <c r="AD75" s="149"/>
      <c r="AE75" s="149"/>
      <c r="AF75" s="149"/>
      <c r="AG75" s="149" t="s">
        <v>150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262" t="s">
        <v>487</v>
      </c>
      <c r="D76" s="263"/>
      <c r="E76" s="263"/>
      <c r="F76" s="263"/>
      <c r="G76" s="263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49"/>
      <c r="Z76" s="149"/>
      <c r="AA76" s="149"/>
      <c r="AB76" s="149"/>
      <c r="AC76" s="149"/>
      <c r="AD76" s="149"/>
      <c r="AE76" s="149"/>
      <c r="AF76" s="149"/>
      <c r="AG76" s="149" t="s">
        <v>150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62" t="s">
        <v>374</v>
      </c>
      <c r="D77" s="263"/>
      <c r="E77" s="263"/>
      <c r="F77" s="263"/>
      <c r="G77" s="263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9"/>
      <c r="Z77" s="149"/>
      <c r="AA77" s="149"/>
      <c r="AB77" s="149"/>
      <c r="AC77" s="149"/>
      <c r="AD77" s="149"/>
      <c r="AE77" s="149"/>
      <c r="AF77" s="149"/>
      <c r="AG77" s="149" t="s">
        <v>150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9" t="s">
        <v>375</v>
      </c>
      <c r="D78" s="187"/>
      <c r="E78" s="18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9"/>
      <c r="Z78" s="149"/>
      <c r="AA78" s="149"/>
      <c r="AB78" s="149"/>
      <c r="AC78" s="149"/>
      <c r="AD78" s="149"/>
      <c r="AE78" s="149"/>
      <c r="AF78" s="149"/>
      <c r="AG78" s="149" t="s">
        <v>201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9" t="s">
        <v>376</v>
      </c>
      <c r="D79" s="187"/>
      <c r="E79" s="188">
        <v>72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49"/>
      <c r="Z79" s="149"/>
      <c r="AA79" s="149"/>
      <c r="AB79" s="149"/>
      <c r="AC79" s="149"/>
      <c r="AD79" s="149"/>
      <c r="AE79" s="149"/>
      <c r="AF79" s="149"/>
      <c r="AG79" s="149" t="s">
        <v>201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67">
        <v>20</v>
      </c>
      <c r="B80" s="168" t="s">
        <v>377</v>
      </c>
      <c r="C80" s="182" t="s">
        <v>378</v>
      </c>
      <c r="D80" s="169" t="s">
        <v>220</v>
      </c>
      <c r="E80" s="170">
        <v>72</v>
      </c>
      <c r="F80" s="171"/>
      <c r="G80" s="172">
        <f>ROUND(E80*F80,2)</f>
        <v>0</v>
      </c>
      <c r="H80" s="159"/>
      <c r="I80" s="158">
        <f>ROUND(E80*H80,2)</f>
        <v>0</v>
      </c>
      <c r="J80" s="159"/>
      <c r="K80" s="158">
        <f>ROUND(E80*J80,2)</f>
        <v>0</v>
      </c>
      <c r="L80" s="158">
        <v>21</v>
      </c>
      <c r="M80" s="158">
        <f>G80*(1+L80/100)</f>
        <v>0</v>
      </c>
      <c r="N80" s="158">
        <v>7.7499999999999999E-3</v>
      </c>
      <c r="O80" s="158">
        <f>ROUND(E80*N80,2)</f>
        <v>0.56000000000000005</v>
      </c>
      <c r="P80" s="158">
        <v>0</v>
      </c>
      <c r="Q80" s="158">
        <f>ROUND(E80*P80,2)</f>
        <v>0</v>
      </c>
      <c r="R80" s="158"/>
      <c r="S80" s="158" t="s">
        <v>155</v>
      </c>
      <c r="T80" s="158" t="s">
        <v>197</v>
      </c>
      <c r="U80" s="158">
        <v>0.35</v>
      </c>
      <c r="V80" s="158">
        <f>ROUND(E80*U80,2)</f>
        <v>25.2</v>
      </c>
      <c r="W80" s="158"/>
      <c r="X80" s="158" t="s">
        <v>198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199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9" t="s">
        <v>379</v>
      </c>
      <c r="D81" s="187"/>
      <c r="E81" s="188">
        <v>72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9"/>
      <c r="Z81" s="149"/>
      <c r="AA81" s="149"/>
      <c r="AB81" s="149"/>
      <c r="AC81" s="149"/>
      <c r="AD81" s="149"/>
      <c r="AE81" s="149"/>
      <c r="AF81" s="149"/>
      <c r="AG81" s="149" t="s">
        <v>201</v>
      </c>
      <c r="AH81" s="149">
        <v>5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4">
        <v>21</v>
      </c>
      <c r="B82" s="175" t="s">
        <v>380</v>
      </c>
      <c r="C82" s="183" t="s">
        <v>381</v>
      </c>
      <c r="D82" s="176" t="s">
        <v>267</v>
      </c>
      <c r="E82" s="177">
        <v>9</v>
      </c>
      <c r="F82" s="178"/>
      <c r="G82" s="179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8">
        <v>1.73E-3</v>
      </c>
      <c r="O82" s="158">
        <f>ROUND(E82*N82,2)</f>
        <v>0.02</v>
      </c>
      <c r="P82" s="158">
        <v>0</v>
      </c>
      <c r="Q82" s="158">
        <f>ROUND(E82*P82,2)</f>
        <v>0</v>
      </c>
      <c r="R82" s="158"/>
      <c r="S82" s="158" t="s">
        <v>155</v>
      </c>
      <c r="T82" s="158" t="s">
        <v>197</v>
      </c>
      <c r="U82" s="158">
        <v>7.335</v>
      </c>
      <c r="V82" s="158">
        <f>ROUND(E82*U82,2)</f>
        <v>66.02</v>
      </c>
      <c r="W82" s="158"/>
      <c r="X82" s="158" t="s">
        <v>198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199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x14ac:dyDescent="0.2">
      <c r="A83" s="161" t="s">
        <v>140</v>
      </c>
      <c r="B83" s="162" t="s">
        <v>86</v>
      </c>
      <c r="C83" s="181" t="s">
        <v>87</v>
      </c>
      <c r="D83" s="163"/>
      <c r="E83" s="164"/>
      <c r="F83" s="165"/>
      <c r="G83" s="166">
        <f>SUMIF(AG84:AG115,"&lt;&gt;NOR",G84:G115)</f>
        <v>0</v>
      </c>
      <c r="H83" s="160"/>
      <c r="I83" s="160">
        <f>SUM(I84:I115)</f>
        <v>0</v>
      </c>
      <c r="J83" s="160"/>
      <c r="K83" s="160">
        <f>SUM(K84:K115)</f>
        <v>0</v>
      </c>
      <c r="L83" s="160"/>
      <c r="M83" s="160">
        <f>SUM(M84:M115)</f>
        <v>0</v>
      </c>
      <c r="N83" s="160"/>
      <c r="O83" s="160">
        <f>SUM(O84:O115)</f>
        <v>174.53000000000003</v>
      </c>
      <c r="P83" s="160"/>
      <c r="Q83" s="160">
        <f>SUM(Q84:Q115)</f>
        <v>0</v>
      </c>
      <c r="R83" s="160"/>
      <c r="S83" s="160"/>
      <c r="T83" s="160"/>
      <c r="U83" s="160"/>
      <c r="V83" s="160">
        <f>SUM(V84:V115)</f>
        <v>568</v>
      </c>
      <c r="W83" s="160"/>
      <c r="X83" s="160"/>
      <c r="AG83" t="s">
        <v>141</v>
      </c>
    </row>
    <row r="84" spans="1:60" outlineLevel="1" x14ac:dyDescent="0.2">
      <c r="A84" s="167">
        <v>22</v>
      </c>
      <c r="B84" s="168" t="s">
        <v>382</v>
      </c>
      <c r="C84" s="182" t="s">
        <v>383</v>
      </c>
      <c r="D84" s="169" t="s">
        <v>196</v>
      </c>
      <c r="E84" s="170">
        <v>3.7</v>
      </c>
      <c r="F84" s="171"/>
      <c r="G84" s="172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8">
        <v>2.5249999999999999</v>
      </c>
      <c r="O84" s="158">
        <f>ROUND(E84*N84,2)</f>
        <v>9.34</v>
      </c>
      <c r="P84" s="158">
        <v>0</v>
      </c>
      <c r="Q84" s="158">
        <f>ROUND(E84*P84,2)</f>
        <v>0</v>
      </c>
      <c r="R84" s="158"/>
      <c r="S84" s="158" t="s">
        <v>155</v>
      </c>
      <c r="T84" s="158" t="s">
        <v>197</v>
      </c>
      <c r="U84" s="158">
        <v>0.58899999999999997</v>
      </c>
      <c r="V84" s="158">
        <f>ROUND(E84*U84,2)</f>
        <v>2.1800000000000002</v>
      </c>
      <c r="W84" s="158"/>
      <c r="X84" s="158" t="s">
        <v>198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199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9" t="s">
        <v>384</v>
      </c>
      <c r="D85" s="187"/>
      <c r="E85" s="188">
        <v>3.7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9"/>
      <c r="Z85" s="149"/>
      <c r="AA85" s="149"/>
      <c r="AB85" s="149"/>
      <c r="AC85" s="149"/>
      <c r="AD85" s="149"/>
      <c r="AE85" s="149"/>
      <c r="AF85" s="149"/>
      <c r="AG85" s="149" t="s">
        <v>201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89" t="s">
        <v>385</v>
      </c>
      <c r="D86" s="187"/>
      <c r="E86" s="18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49"/>
      <c r="Z86" s="149"/>
      <c r="AA86" s="149"/>
      <c r="AB86" s="149"/>
      <c r="AC86" s="149"/>
      <c r="AD86" s="149"/>
      <c r="AE86" s="149"/>
      <c r="AF86" s="149"/>
      <c r="AG86" s="149" t="s">
        <v>201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67">
        <v>23</v>
      </c>
      <c r="B87" s="168" t="s">
        <v>386</v>
      </c>
      <c r="C87" s="182" t="s">
        <v>387</v>
      </c>
      <c r="D87" s="169" t="s">
        <v>204</v>
      </c>
      <c r="E87" s="170">
        <v>128.02000000000001</v>
      </c>
      <c r="F87" s="171"/>
      <c r="G87" s="172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21</v>
      </c>
      <c r="M87" s="158">
        <f>G87*(1+L87/100)</f>
        <v>0</v>
      </c>
      <c r="N87" s="158">
        <v>3.9309999999999998E-2</v>
      </c>
      <c r="O87" s="158">
        <f>ROUND(E87*N87,2)</f>
        <v>5.03</v>
      </c>
      <c r="P87" s="158">
        <v>0</v>
      </c>
      <c r="Q87" s="158">
        <f>ROUND(E87*P87,2)</f>
        <v>0</v>
      </c>
      <c r="R87" s="158"/>
      <c r="S87" s="158" t="s">
        <v>155</v>
      </c>
      <c r="T87" s="158" t="s">
        <v>197</v>
      </c>
      <c r="U87" s="158">
        <v>0.65</v>
      </c>
      <c r="V87" s="158">
        <f>ROUND(E87*U87,2)</f>
        <v>83.21</v>
      </c>
      <c r="W87" s="158"/>
      <c r="X87" s="158" t="s">
        <v>198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199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9" t="s">
        <v>388</v>
      </c>
      <c r="D88" s="187"/>
      <c r="E88" s="18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49"/>
      <c r="Z88" s="149"/>
      <c r="AA88" s="149"/>
      <c r="AB88" s="149"/>
      <c r="AC88" s="149"/>
      <c r="AD88" s="149"/>
      <c r="AE88" s="149"/>
      <c r="AF88" s="149"/>
      <c r="AG88" s="149" t="s">
        <v>201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9" t="s">
        <v>389</v>
      </c>
      <c r="D89" s="187"/>
      <c r="E89" s="188">
        <v>10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201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9" t="s">
        <v>390</v>
      </c>
      <c r="D90" s="187"/>
      <c r="E90" s="188">
        <v>45.36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49"/>
      <c r="Z90" s="149"/>
      <c r="AA90" s="149"/>
      <c r="AB90" s="149"/>
      <c r="AC90" s="149"/>
      <c r="AD90" s="149"/>
      <c r="AE90" s="149"/>
      <c r="AF90" s="149"/>
      <c r="AG90" s="149" t="s">
        <v>201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89" t="s">
        <v>391</v>
      </c>
      <c r="D91" s="187"/>
      <c r="E91" s="188">
        <v>72.66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9"/>
      <c r="Z91" s="149"/>
      <c r="AA91" s="149"/>
      <c r="AB91" s="149"/>
      <c r="AC91" s="149"/>
      <c r="AD91" s="149"/>
      <c r="AE91" s="149"/>
      <c r="AF91" s="149"/>
      <c r="AG91" s="149" t="s">
        <v>201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67">
        <v>24</v>
      </c>
      <c r="B92" s="168" t="s">
        <v>392</v>
      </c>
      <c r="C92" s="182" t="s">
        <v>393</v>
      </c>
      <c r="D92" s="169" t="s">
        <v>204</v>
      </c>
      <c r="E92" s="170">
        <v>128.02000000000001</v>
      </c>
      <c r="F92" s="171"/>
      <c r="G92" s="172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21</v>
      </c>
      <c r="M92" s="158">
        <f>G92*(1+L92/100)</f>
        <v>0</v>
      </c>
      <c r="N92" s="158">
        <v>0</v>
      </c>
      <c r="O92" s="158">
        <f>ROUND(E92*N92,2)</f>
        <v>0</v>
      </c>
      <c r="P92" s="158">
        <v>0</v>
      </c>
      <c r="Q92" s="158">
        <f>ROUND(E92*P92,2)</f>
        <v>0</v>
      </c>
      <c r="R92" s="158"/>
      <c r="S92" s="158" t="s">
        <v>155</v>
      </c>
      <c r="T92" s="158" t="s">
        <v>197</v>
      </c>
      <c r="U92" s="158">
        <v>0.35</v>
      </c>
      <c r="V92" s="158">
        <f>ROUND(E92*U92,2)</f>
        <v>44.81</v>
      </c>
      <c r="W92" s="158"/>
      <c r="X92" s="158" t="s">
        <v>198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199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9" t="s">
        <v>394</v>
      </c>
      <c r="D93" s="187"/>
      <c r="E93" s="188">
        <v>128.02000000000001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9"/>
      <c r="Z93" s="149"/>
      <c r="AA93" s="149"/>
      <c r="AB93" s="149"/>
      <c r="AC93" s="149"/>
      <c r="AD93" s="149"/>
      <c r="AE93" s="149"/>
      <c r="AF93" s="149"/>
      <c r="AG93" s="149" t="s">
        <v>201</v>
      </c>
      <c r="AH93" s="149">
        <v>5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67">
        <v>25</v>
      </c>
      <c r="B94" s="168" t="s">
        <v>395</v>
      </c>
      <c r="C94" s="182" t="s">
        <v>396</v>
      </c>
      <c r="D94" s="169" t="s">
        <v>196</v>
      </c>
      <c r="E94" s="170">
        <v>25.7</v>
      </c>
      <c r="F94" s="171"/>
      <c r="G94" s="172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8">
        <v>3.1086100000000001</v>
      </c>
      <c r="O94" s="158">
        <f>ROUND(E94*N94,2)</f>
        <v>79.89</v>
      </c>
      <c r="P94" s="158">
        <v>0</v>
      </c>
      <c r="Q94" s="158">
        <f>ROUND(E94*P94,2)</f>
        <v>0</v>
      </c>
      <c r="R94" s="158"/>
      <c r="S94" s="158" t="s">
        <v>155</v>
      </c>
      <c r="T94" s="158" t="s">
        <v>197</v>
      </c>
      <c r="U94" s="158">
        <v>11.407999999999999</v>
      </c>
      <c r="V94" s="158">
        <f>ROUND(E94*U94,2)</f>
        <v>293.19</v>
      </c>
      <c r="W94" s="158"/>
      <c r="X94" s="158" t="s">
        <v>198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199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60" t="s">
        <v>397</v>
      </c>
      <c r="D95" s="261"/>
      <c r="E95" s="261"/>
      <c r="F95" s="261"/>
      <c r="G95" s="261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49"/>
      <c r="Z95" s="149"/>
      <c r="AA95" s="149"/>
      <c r="AB95" s="149"/>
      <c r="AC95" s="149"/>
      <c r="AD95" s="149"/>
      <c r="AE95" s="149"/>
      <c r="AF95" s="149"/>
      <c r="AG95" s="149" t="s">
        <v>150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262" t="s">
        <v>398</v>
      </c>
      <c r="D96" s="263"/>
      <c r="E96" s="263"/>
      <c r="F96" s="263"/>
      <c r="G96" s="263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49"/>
      <c r="Z96" s="149"/>
      <c r="AA96" s="149"/>
      <c r="AB96" s="149"/>
      <c r="AC96" s="149"/>
      <c r="AD96" s="149"/>
      <c r="AE96" s="149"/>
      <c r="AF96" s="149"/>
      <c r="AG96" s="149" t="s">
        <v>150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262" t="s">
        <v>399</v>
      </c>
      <c r="D97" s="263"/>
      <c r="E97" s="263"/>
      <c r="F97" s="263"/>
      <c r="G97" s="263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49"/>
      <c r="Z97" s="149"/>
      <c r="AA97" s="149"/>
      <c r="AB97" s="149"/>
      <c r="AC97" s="149"/>
      <c r="AD97" s="149"/>
      <c r="AE97" s="149"/>
      <c r="AF97" s="149"/>
      <c r="AG97" s="149" t="s">
        <v>150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67">
        <v>26</v>
      </c>
      <c r="B98" s="168" t="s">
        <v>400</v>
      </c>
      <c r="C98" s="182" t="s">
        <v>401</v>
      </c>
      <c r="D98" s="169" t="s">
        <v>196</v>
      </c>
      <c r="E98" s="170">
        <v>25.9</v>
      </c>
      <c r="F98" s="171"/>
      <c r="G98" s="172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8">
        <v>2.5249999999999999</v>
      </c>
      <c r="O98" s="158">
        <f>ROUND(E98*N98,2)</f>
        <v>65.400000000000006</v>
      </c>
      <c r="P98" s="158">
        <v>0</v>
      </c>
      <c r="Q98" s="158">
        <f>ROUND(E98*P98,2)</f>
        <v>0</v>
      </c>
      <c r="R98" s="158"/>
      <c r="S98" s="158" t="s">
        <v>155</v>
      </c>
      <c r="T98" s="158" t="s">
        <v>197</v>
      </c>
      <c r="U98" s="158">
        <v>0.45900000000000002</v>
      </c>
      <c r="V98" s="158">
        <f>ROUND(E98*U98,2)</f>
        <v>11.89</v>
      </c>
      <c r="W98" s="158"/>
      <c r="X98" s="158" t="s">
        <v>198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199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260" t="s">
        <v>402</v>
      </c>
      <c r="D99" s="261"/>
      <c r="E99" s="261"/>
      <c r="F99" s="261"/>
      <c r="G99" s="261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49"/>
      <c r="Z99" s="149"/>
      <c r="AA99" s="149"/>
      <c r="AB99" s="149"/>
      <c r="AC99" s="149"/>
      <c r="AD99" s="149"/>
      <c r="AE99" s="149"/>
      <c r="AF99" s="149"/>
      <c r="AG99" s="149" t="s">
        <v>150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9" t="s">
        <v>403</v>
      </c>
      <c r="D100" s="187"/>
      <c r="E100" s="18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201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9" t="s">
        <v>385</v>
      </c>
      <c r="D101" s="187"/>
      <c r="E101" s="18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201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9" t="s">
        <v>404</v>
      </c>
      <c r="D102" s="187"/>
      <c r="E102" s="188">
        <v>14.8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201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9" t="s">
        <v>405</v>
      </c>
      <c r="D103" s="187"/>
      <c r="E103" s="188">
        <v>11.1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201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67">
        <v>27</v>
      </c>
      <c r="B104" s="168" t="s">
        <v>406</v>
      </c>
      <c r="C104" s="182" t="s">
        <v>407</v>
      </c>
      <c r="D104" s="169" t="s">
        <v>254</v>
      </c>
      <c r="E104" s="170">
        <v>2.4</v>
      </c>
      <c r="F104" s="171"/>
      <c r="G104" s="172">
        <f>ROUND(E104*F104,2)</f>
        <v>0</v>
      </c>
      <c r="H104" s="159"/>
      <c r="I104" s="158">
        <f>ROUND(E104*H104,2)</f>
        <v>0</v>
      </c>
      <c r="J104" s="159"/>
      <c r="K104" s="158">
        <f>ROUND(E104*J104,2)</f>
        <v>0</v>
      </c>
      <c r="L104" s="158">
        <v>21</v>
      </c>
      <c r="M104" s="158">
        <f>G104*(1+L104/100)</f>
        <v>0</v>
      </c>
      <c r="N104" s="158">
        <v>1.01494</v>
      </c>
      <c r="O104" s="158">
        <f>ROUND(E104*N104,2)</f>
        <v>2.44</v>
      </c>
      <c r="P104" s="158">
        <v>0</v>
      </c>
      <c r="Q104" s="158">
        <f>ROUND(E104*P104,2)</f>
        <v>0</v>
      </c>
      <c r="R104" s="158"/>
      <c r="S104" s="158" t="s">
        <v>155</v>
      </c>
      <c r="T104" s="158" t="s">
        <v>197</v>
      </c>
      <c r="U104" s="158">
        <v>30.355</v>
      </c>
      <c r="V104" s="158">
        <f>ROUND(E104*U104,2)</f>
        <v>72.849999999999994</v>
      </c>
      <c r="W104" s="158"/>
      <c r="X104" s="158" t="s">
        <v>198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199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89" t="s">
        <v>408</v>
      </c>
      <c r="D105" s="187"/>
      <c r="E105" s="18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201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9" t="s">
        <v>409</v>
      </c>
      <c r="D106" s="187"/>
      <c r="E106" s="188">
        <v>2.4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201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67">
        <v>28</v>
      </c>
      <c r="B107" s="168" t="s">
        <v>410</v>
      </c>
      <c r="C107" s="182" t="s">
        <v>411</v>
      </c>
      <c r="D107" s="169" t="s">
        <v>196</v>
      </c>
      <c r="E107" s="170">
        <v>4.8499999999999996</v>
      </c>
      <c r="F107" s="171"/>
      <c r="G107" s="172">
        <f>ROUND(E107*F107,2)</f>
        <v>0</v>
      </c>
      <c r="H107" s="159"/>
      <c r="I107" s="158">
        <f>ROUND(E107*H107,2)</f>
        <v>0</v>
      </c>
      <c r="J107" s="159"/>
      <c r="K107" s="158">
        <f>ROUND(E107*J107,2)</f>
        <v>0</v>
      </c>
      <c r="L107" s="158">
        <v>21</v>
      </c>
      <c r="M107" s="158">
        <f>G107*(1+L107/100)</f>
        <v>0</v>
      </c>
      <c r="N107" s="158">
        <v>2.5499999999999998</v>
      </c>
      <c r="O107" s="158">
        <f>ROUND(E107*N107,2)</f>
        <v>12.37</v>
      </c>
      <c r="P107" s="158">
        <v>0</v>
      </c>
      <c r="Q107" s="158">
        <f>ROUND(E107*P107,2)</f>
        <v>0</v>
      </c>
      <c r="R107" s="158"/>
      <c r="S107" s="158" t="s">
        <v>155</v>
      </c>
      <c r="T107" s="158" t="s">
        <v>197</v>
      </c>
      <c r="U107" s="158">
        <v>9.2720000000000002</v>
      </c>
      <c r="V107" s="158">
        <f>ROUND(E107*U107,2)</f>
        <v>44.97</v>
      </c>
      <c r="W107" s="158"/>
      <c r="X107" s="158" t="s">
        <v>198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199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9" t="s">
        <v>412</v>
      </c>
      <c r="D108" s="187"/>
      <c r="E108" s="18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201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9" t="s">
        <v>413</v>
      </c>
      <c r="D109" s="187"/>
      <c r="E109" s="188">
        <v>4.8499999999999996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201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67">
        <v>29</v>
      </c>
      <c r="B110" s="168" t="s">
        <v>414</v>
      </c>
      <c r="C110" s="182" t="s">
        <v>415</v>
      </c>
      <c r="D110" s="169" t="s">
        <v>204</v>
      </c>
      <c r="E110" s="170">
        <v>76</v>
      </c>
      <c r="F110" s="171"/>
      <c r="G110" s="172">
        <f>ROUND(E110*F110,2)</f>
        <v>0</v>
      </c>
      <c r="H110" s="159"/>
      <c r="I110" s="158">
        <f>ROUND(E110*H110,2)</f>
        <v>0</v>
      </c>
      <c r="J110" s="159"/>
      <c r="K110" s="158">
        <f>ROUND(E110*J110,2)</f>
        <v>0</v>
      </c>
      <c r="L110" s="158">
        <v>21</v>
      </c>
      <c r="M110" s="158">
        <f>G110*(1+L110/100)</f>
        <v>0</v>
      </c>
      <c r="N110" s="158">
        <v>1.9000000000000001E-4</v>
      </c>
      <c r="O110" s="158">
        <f>ROUND(E110*N110,2)</f>
        <v>0.01</v>
      </c>
      <c r="P110" s="158">
        <v>0</v>
      </c>
      <c r="Q110" s="158">
        <f>ROUND(E110*P110,2)</f>
        <v>0</v>
      </c>
      <c r="R110" s="158"/>
      <c r="S110" s="158" t="s">
        <v>155</v>
      </c>
      <c r="T110" s="158" t="s">
        <v>197</v>
      </c>
      <c r="U110" s="158">
        <v>0.19600000000000001</v>
      </c>
      <c r="V110" s="158">
        <f>ROUND(E110*U110,2)</f>
        <v>14.9</v>
      </c>
      <c r="W110" s="158"/>
      <c r="X110" s="158" t="s">
        <v>198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199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89" t="s">
        <v>416</v>
      </c>
      <c r="D111" s="187"/>
      <c r="E111" s="18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201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89" t="s">
        <v>417</v>
      </c>
      <c r="D112" s="187"/>
      <c r="E112" s="188">
        <v>76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201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89" t="s">
        <v>418</v>
      </c>
      <c r="D113" s="187"/>
      <c r="E113" s="18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201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67">
        <v>30</v>
      </c>
      <c r="B114" s="168" t="s">
        <v>419</v>
      </c>
      <c r="C114" s="182" t="s">
        <v>420</v>
      </c>
      <c r="D114" s="169" t="s">
        <v>204</v>
      </c>
      <c r="E114" s="170">
        <v>91.2</v>
      </c>
      <c r="F114" s="171"/>
      <c r="G114" s="172">
        <f>ROUND(E114*F114,2)</f>
        <v>0</v>
      </c>
      <c r="H114" s="159"/>
      <c r="I114" s="158">
        <f>ROUND(E114*H114,2)</f>
        <v>0</v>
      </c>
      <c r="J114" s="159"/>
      <c r="K114" s="158">
        <f>ROUND(E114*J114,2)</f>
        <v>0</v>
      </c>
      <c r="L114" s="158">
        <v>21</v>
      </c>
      <c r="M114" s="158">
        <f>G114*(1+L114/100)</f>
        <v>0</v>
      </c>
      <c r="N114" s="158">
        <v>5.9999999999999995E-4</v>
      </c>
      <c r="O114" s="158">
        <f>ROUND(E114*N114,2)</f>
        <v>0.05</v>
      </c>
      <c r="P114" s="158">
        <v>0</v>
      </c>
      <c r="Q114" s="158">
        <f>ROUND(E114*P114,2)</f>
        <v>0</v>
      </c>
      <c r="R114" s="158" t="s">
        <v>214</v>
      </c>
      <c r="S114" s="158" t="s">
        <v>155</v>
      </c>
      <c r="T114" s="158" t="s">
        <v>197</v>
      </c>
      <c r="U114" s="158">
        <v>0</v>
      </c>
      <c r="V114" s="158">
        <f>ROUND(E114*U114,2)</f>
        <v>0</v>
      </c>
      <c r="W114" s="158"/>
      <c r="X114" s="158" t="s">
        <v>215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216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9" t="s">
        <v>421</v>
      </c>
      <c r="D115" s="187"/>
      <c r="E115" s="188">
        <v>91.2</v>
      </c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201</v>
      </c>
      <c r="AH115" s="149">
        <v>5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x14ac:dyDescent="0.2">
      <c r="A116" s="161" t="s">
        <v>140</v>
      </c>
      <c r="B116" s="162" t="s">
        <v>94</v>
      </c>
      <c r="C116" s="181" t="s">
        <v>95</v>
      </c>
      <c r="D116" s="163"/>
      <c r="E116" s="164"/>
      <c r="F116" s="165"/>
      <c r="G116" s="166">
        <f>SUMIF(AG117:AG126,"&lt;&gt;NOR",G117:G126)</f>
        <v>0</v>
      </c>
      <c r="H116" s="160"/>
      <c r="I116" s="160">
        <f>SUM(I117:I126)</f>
        <v>0</v>
      </c>
      <c r="J116" s="160"/>
      <c r="K116" s="160">
        <f>SUM(K117:K126)</f>
        <v>0</v>
      </c>
      <c r="L116" s="160"/>
      <c r="M116" s="160">
        <f>SUM(M117:M126)</f>
        <v>0</v>
      </c>
      <c r="N116" s="160"/>
      <c r="O116" s="160">
        <f>SUM(O117:O126)</f>
        <v>14.299999999999999</v>
      </c>
      <c r="P116" s="160"/>
      <c r="Q116" s="160">
        <f>SUM(Q117:Q126)</f>
        <v>0</v>
      </c>
      <c r="R116" s="160"/>
      <c r="S116" s="160"/>
      <c r="T116" s="160"/>
      <c r="U116" s="160"/>
      <c r="V116" s="160">
        <f>SUM(V117:V126)</f>
        <v>9.6</v>
      </c>
      <c r="W116" s="160"/>
      <c r="X116" s="160"/>
      <c r="AG116" t="s">
        <v>141</v>
      </c>
    </row>
    <row r="117" spans="1:60" outlineLevel="1" x14ac:dyDescent="0.2">
      <c r="A117" s="167">
        <v>31</v>
      </c>
      <c r="B117" s="168" t="s">
        <v>422</v>
      </c>
      <c r="C117" s="182" t="s">
        <v>423</v>
      </c>
      <c r="D117" s="169" t="s">
        <v>196</v>
      </c>
      <c r="E117" s="170">
        <v>6.6</v>
      </c>
      <c r="F117" s="171"/>
      <c r="G117" s="172">
        <f>ROUND(E117*F117,2)</f>
        <v>0</v>
      </c>
      <c r="H117" s="159"/>
      <c r="I117" s="158">
        <f>ROUND(E117*H117,2)</f>
        <v>0</v>
      </c>
      <c r="J117" s="159"/>
      <c r="K117" s="158">
        <f>ROUND(E117*J117,2)</f>
        <v>0</v>
      </c>
      <c r="L117" s="158">
        <v>21</v>
      </c>
      <c r="M117" s="158">
        <f>G117*(1+L117/100)</f>
        <v>0</v>
      </c>
      <c r="N117" s="158">
        <v>1.665</v>
      </c>
      <c r="O117" s="158">
        <f>ROUND(E117*N117,2)</f>
        <v>10.99</v>
      </c>
      <c r="P117" s="158">
        <v>0</v>
      </c>
      <c r="Q117" s="158">
        <f>ROUND(E117*P117,2)</f>
        <v>0</v>
      </c>
      <c r="R117" s="158"/>
      <c r="S117" s="158" t="s">
        <v>155</v>
      </c>
      <c r="T117" s="158" t="s">
        <v>197</v>
      </c>
      <c r="U117" s="158">
        <v>0.92</v>
      </c>
      <c r="V117" s="158">
        <f>ROUND(E117*U117,2)</f>
        <v>6.07</v>
      </c>
      <c r="W117" s="158"/>
      <c r="X117" s="158" t="s">
        <v>198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199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189" t="s">
        <v>424</v>
      </c>
      <c r="D118" s="187"/>
      <c r="E118" s="18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201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9" t="s">
        <v>425</v>
      </c>
      <c r="D119" s="187"/>
      <c r="E119" s="188">
        <v>6.6</v>
      </c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201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22.5" outlineLevel="1" x14ac:dyDescent="0.2">
      <c r="A120" s="174">
        <v>32</v>
      </c>
      <c r="B120" s="175" t="s">
        <v>426</v>
      </c>
      <c r="C120" s="183" t="s">
        <v>427</v>
      </c>
      <c r="D120" s="176" t="s">
        <v>220</v>
      </c>
      <c r="E120" s="177">
        <v>10</v>
      </c>
      <c r="F120" s="178"/>
      <c r="G120" s="179">
        <f>ROUND(E120*F120,2)</f>
        <v>0</v>
      </c>
      <c r="H120" s="159"/>
      <c r="I120" s="158">
        <f>ROUND(E120*H120,2)</f>
        <v>0</v>
      </c>
      <c r="J120" s="159"/>
      <c r="K120" s="158">
        <f>ROUND(E120*J120,2)</f>
        <v>0</v>
      </c>
      <c r="L120" s="158">
        <v>21</v>
      </c>
      <c r="M120" s="158">
        <f>G120*(1+L120/100)</f>
        <v>0</v>
      </c>
      <c r="N120" s="158">
        <v>4.8999999999999998E-4</v>
      </c>
      <c r="O120" s="158">
        <f>ROUND(E120*N120,2)</f>
        <v>0</v>
      </c>
      <c r="P120" s="158">
        <v>0</v>
      </c>
      <c r="Q120" s="158">
        <f>ROUND(E120*P120,2)</f>
        <v>0</v>
      </c>
      <c r="R120" s="158"/>
      <c r="S120" s="158" t="s">
        <v>197</v>
      </c>
      <c r="T120" s="158" t="s">
        <v>197</v>
      </c>
      <c r="U120" s="158">
        <v>0.05</v>
      </c>
      <c r="V120" s="158">
        <f>ROUND(E120*U120,2)</f>
        <v>0.5</v>
      </c>
      <c r="W120" s="158"/>
      <c r="X120" s="158" t="s">
        <v>198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199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67">
        <v>33</v>
      </c>
      <c r="B121" s="168" t="s">
        <v>428</v>
      </c>
      <c r="C121" s="182" t="s">
        <v>429</v>
      </c>
      <c r="D121" s="169" t="s">
        <v>196</v>
      </c>
      <c r="E121" s="170">
        <v>1.3</v>
      </c>
      <c r="F121" s="171"/>
      <c r="G121" s="172">
        <f>ROUND(E121*F121,2)</f>
        <v>0</v>
      </c>
      <c r="H121" s="159"/>
      <c r="I121" s="158">
        <f>ROUND(E121*H121,2)</f>
        <v>0</v>
      </c>
      <c r="J121" s="159"/>
      <c r="K121" s="158">
        <f>ROUND(E121*J121,2)</f>
        <v>0</v>
      </c>
      <c r="L121" s="158">
        <v>21</v>
      </c>
      <c r="M121" s="158">
        <f>G121*(1+L121/100)</f>
        <v>0</v>
      </c>
      <c r="N121" s="158">
        <v>2.5249999999999999</v>
      </c>
      <c r="O121" s="158">
        <f>ROUND(E121*N121,2)</f>
        <v>3.28</v>
      </c>
      <c r="P121" s="158">
        <v>0</v>
      </c>
      <c r="Q121" s="158">
        <f>ROUND(E121*P121,2)</f>
        <v>0</v>
      </c>
      <c r="R121" s="158"/>
      <c r="S121" s="158" t="s">
        <v>155</v>
      </c>
      <c r="T121" s="158" t="s">
        <v>197</v>
      </c>
      <c r="U121" s="158">
        <v>1.3029999999999999</v>
      </c>
      <c r="V121" s="158">
        <f>ROUND(E121*U121,2)</f>
        <v>1.69</v>
      </c>
      <c r="W121" s="158"/>
      <c r="X121" s="158" t="s">
        <v>198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199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89" t="s">
        <v>430</v>
      </c>
      <c r="D122" s="187"/>
      <c r="E122" s="18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201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89" t="s">
        <v>431</v>
      </c>
      <c r="D123" s="187"/>
      <c r="E123" s="188">
        <v>1.3</v>
      </c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201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67">
        <v>34</v>
      </c>
      <c r="B124" s="168" t="s">
        <v>432</v>
      </c>
      <c r="C124" s="182" t="s">
        <v>433</v>
      </c>
      <c r="D124" s="169" t="s">
        <v>220</v>
      </c>
      <c r="E124" s="170">
        <v>2</v>
      </c>
      <c r="F124" s="171"/>
      <c r="G124" s="172">
        <f>ROUND(E124*F124,2)</f>
        <v>0</v>
      </c>
      <c r="H124" s="159"/>
      <c r="I124" s="158">
        <f>ROUND(E124*H124,2)</f>
        <v>0</v>
      </c>
      <c r="J124" s="159"/>
      <c r="K124" s="158">
        <f>ROUND(E124*J124,2)</f>
        <v>0</v>
      </c>
      <c r="L124" s="158">
        <v>21</v>
      </c>
      <c r="M124" s="158">
        <f>G124*(1+L124/100)</f>
        <v>0</v>
      </c>
      <c r="N124" s="158">
        <v>1.536E-2</v>
      </c>
      <c r="O124" s="158">
        <f>ROUND(E124*N124,2)</f>
        <v>0.03</v>
      </c>
      <c r="P124" s="158">
        <v>0</v>
      </c>
      <c r="Q124" s="158">
        <f>ROUND(E124*P124,2)</f>
        <v>0</v>
      </c>
      <c r="R124" s="158"/>
      <c r="S124" s="158" t="s">
        <v>155</v>
      </c>
      <c r="T124" s="158" t="s">
        <v>197</v>
      </c>
      <c r="U124" s="158">
        <v>0.67200000000000004</v>
      </c>
      <c r="V124" s="158">
        <f>ROUND(E124*U124,2)</f>
        <v>1.34</v>
      </c>
      <c r="W124" s="158"/>
      <c r="X124" s="158" t="s">
        <v>198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199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89" t="s">
        <v>434</v>
      </c>
      <c r="D125" s="187"/>
      <c r="E125" s="18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201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89" t="s">
        <v>62</v>
      </c>
      <c r="D126" s="187"/>
      <c r="E126" s="188">
        <v>2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201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x14ac:dyDescent="0.2">
      <c r="A127" s="161" t="s">
        <v>140</v>
      </c>
      <c r="B127" s="162" t="s">
        <v>100</v>
      </c>
      <c r="C127" s="181" t="s">
        <v>101</v>
      </c>
      <c r="D127" s="163"/>
      <c r="E127" s="164"/>
      <c r="F127" s="165"/>
      <c r="G127" s="166">
        <f>SUMIF(AG128:AG138,"&lt;&gt;NOR",G128:G138)</f>
        <v>0</v>
      </c>
      <c r="H127" s="160"/>
      <c r="I127" s="160">
        <f>SUM(I128:I138)</f>
        <v>0</v>
      </c>
      <c r="J127" s="160"/>
      <c r="K127" s="160">
        <f>SUM(K128:K138)</f>
        <v>0</v>
      </c>
      <c r="L127" s="160"/>
      <c r="M127" s="160">
        <f>SUM(M128:M138)</f>
        <v>0</v>
      </c>
      <c r="N127" s="160"/>
      <c r="O127" s="160">
        <f>SUM(O128:O138)</f>
        <v>6.9999999999999993E-2</v>
      </c>
      <c r="P127" s="160"/>
      <c r="Q127" s="160">
        <f>SUM(Q128:Q138)</f>
        <v>0</v>
      </c>
      <c r="R127" s="160"/>
      <c r="S127" s="160"/>
      <c r="T127" s="160"/>
      <c r="U127" s="160"/>
      <c r="V127" s="160">
        <f>SUM(V128:V138)</f>
        <v>11.34</v>
      </c>
      <c r="W127" s="160"/>
      <c r="X127" s="160"/>
      <c r="AG127" t="s">
        <v>141</v>
      </c>
    </row>
    <row r="128" spans="1:60" outlineLevel="1" x14ac:dyDescent="0.2">
      <c r="A128" s="174">
        <v>35</v>
      </c>
      <c r="B128" s="175" t="s">
        <v>283</v>
      </c>
      <c r="C128" s="183" t="s">
        <v>435</v>
      </c>
      <c r="D128" s="176" t="s">
        <v>267</v>
      </c>
      <c r="E128" s="177">
        <v>7</v>
      </c>
      <c r="F128" s="178"/>
      <c r="G128" s="179">
        <f>ROUND(E128*F128,2)</f>
        <v>0</v>
      </c>
      <c r="H128" s="159"/>
      <c r="I128" s="158">
        <f>ROUND(E128*H128,2)</f>
        <v>0</v>
      </c>
      <c r="J128" s="159"/>
      <c r="K128" s="158">
        <f>ROUND(E128*J128,2)</f>
        <v>0</v>
      </c>
      <c r="L128" s="158">
        <v>21</v>
      </c>
      <c r="M128" s="158">
        <f>G128*(1+L128/100)</f>
        <v>0</v>
      </c>
      <c r="N128" s="158">
        <v>4.6800000000000001E-3</v>
      </c>
      <c r="O128" s="158">
        <f>ROUND(E128*N128,2)</f>
        <v>0.03</v>
      </c>
      <c r="P128" s="158">
        <v>0</v>
      </c>
      <c r="Q128" s="158">
        <f>ROUND(E128*P128,2)</f>
        <v>0</v>
      </c>
      <c r="R128" s="158"/>
      <c r="S128" s="158" t="s">
        <v>155</v>
      </c>
      <c r="T128" s="158" t="s">
        <v>197</v>
      </c>
      <c r="U128" s="158">
        <v>0.44</v>
      </c>
      <c r="V128" s="158">
        <f>ROUND(E128*U128,2)</f>
        <v>3.08</v>
      </c>
      <c r="W128" s="158"/>
      <c r="X128" s="158" t="s">
        <v>198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199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74">
        <v>36</v>
      </c>
      <c r="B129" s="175" t="s">
        <v>287</v>
      </c>
      <c r="C129" s="183" t="s">
        <v>288</v>
      </c>
      <c r="D129" s="176" t="s">
        <v>267</v>
      </c>
      <c r="E129" s="177">
        <v>28</v>
      </c>
      <c r="F129" s="178"/>
      <c r="G129" s="179">
        <f>ROUND(E129*F129,2)</f>
        <v>0</v>
      </c>
      <c r="H129" s="159"/>
      <c r="I129" s="158">
        <f>ROUND(E129*H129,2)</f>
        <v>0</v>
      </c>
      <c r="J129" s="159"/>
      <c r="K129" s="158">
        <f>ROUND(E129*J129,2)</f>
        <v>0</v>
      </c>
      <c r="L129" s="158">
        <v>21</v>
      </c>
      <c r="M129" s="158">
        <f>G129*(1+L129/100)</f>
        <v>0</v>
      </c>
      <c r="N129" s="158">
        <v>0</v>
      </c>
      <c r="O129" s="158">
        <f>ROUND(E129*N129,2)</f>
        <v>0</v>
      </c>
      <c r="P129" s="158">
        <v>0</v>
      </c>
      <c r="Q129" s="158">
        <f>ROUND(E129*P129,2)</f>
        <v>0</v>
      </c>
      <c r="R129" s="158"/>
      <c r="S129" s="158" t="s">
        <v>155</v>
      </c>
      <c r="T129" s="158" t="s">
        <v>197</v>
      </c>
      <c r="U129" s="158">
        <v>0.158</v>
      </c>
      <c r="V129" s="158">
        <f>ROUND(E129*U129,2)</f>
        <v>4.42</v>
      </c>
      <c r="W129" s="158"/>
      <c r="X129" s="158" t="s">
        <v>198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199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74">
        <v>37</v>
      </c>
      <c r="B130" s="175" t="s">
        <v>436</v>
      </c>
      <c r="C130" s="183" t="s">
        <v>437</v>
      </c>
      <c r="D130" s="176" t="s">
        <v>220</v>
      </c>
      <c r="E130" s="177">
        <v>13.7</v>
      </c>
      <c r="F130" s="178"/>
      <c r="G130" s="179">
        <f>ROUND(E130*F130,2)</f>
        <v>0</v>
      </c>
      <c r="H130" s="159"/>
      <c r="I130" s="158">
        <f>ROUND(E130*H130,2)</f>
        <v>0</v>
      </c>
      <c r="J130" s="159"/>
      <c r="K130" s="158">
        <f>ROUND(E130*J130,2)</f>
        <v>0</v>
      </c>
      <c r="L130" s="158">
        <v>21</v>
      </c>
      <c r="M130" s="158">
        <f>G130*(1+L130/100)</f>
        <v>0</v>
      </c>
      <c r="N130" s="158">
        <v>0</v>
      </c>
      <c r="O130" s="158">
        <f>ROUND(E130*N130,2)</f>
        <v>0</v>
      </c>
      <c r="P130" s="158">
        <v>0</v>
      </c>
      <c r="Q130" s="158">
        <f>ROUND(E130*P130,2)</f>
        <v>0</v>
      </c>
      <c r="R130" s="158"/>
      <c r="S130" s="158" t="s">
        <v>155</v>
      </c>
      <c r="T130" s="158" t="s">
        <v>197</v>
      </c>
      <c r="U130" s="158">
        <v>0.28000000000000003</v>
      </c>
      <c r="V130" s="158">
        <f>ROUND(E130*U130,2)</f>
        <v>3.84</v>
      </c>
      <c r="W130" s="158"/>
      <c r="X130" s="158" t="s">
        <v>198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199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2.5" outlineLevel="1" x14ac:dyDescent="0.2">
      <c r="A131" s="167">
        <v>38</v>
      </c>
      <c r="B131" s="168" t="s">
        <v>438</v>
      </c>
      <c r="C131" s="182" t="s">
        <v>439</v>
      </c>
      <c r="D131" s="169" t="s">
        <v>220</v>
      </c>
      <c r="E131" s="170">
        <v>13.7</v>
      </c>
      <c r="F131" s="171"/>
      <c r="G131" s="172">
        <f>ROUND(E131*F131,2)</f>
        <v>0</v>
      </c>
      <c r="H131" s="159"/>
      <c r="I131" s="158">
        <f>ROUND(E131*H131,2)</f>
        <v>0</v>
      </c>
      <c r="J131" s="159"/>
      <c r="K131" s="158">
        <f>ROUND(E131*J131,2)</f>
        <v>0</v>
      </c>
      <c r="L131" s="158">
        <v>21</v>
      </c>
      <c r="M131" s="158">
        <f>G131*(1+L131/100)</f>
        <v>0</v>
      </c>
      <c r="N131" s="158">
        <v>1.08E-3</v>
      </c>
      <c r="O131" s="158">
        <f>ROUND(E131*N131,2)</f>
        <v>0.01</v>
      </c>
      <c r="P131" s="158">
        <v>0</v>
      </c>
      <c r="Q131" s="158">
        <f>ROUND(E131*P131,2)</f>
        <v>0</v>
      </c>
      <c r="R131" s="158" t="s">
        <v>214</v>
      </c>
      <c r="S131" s="158" t="s">
        <v>155</v>
      </c>
      <c r="T131" s="158" t="s">
        <v>197</v>
      </c>
      <c r="U131" s="158">
        <v>0</v>
      </c>
      <c r="V131" s="158">
        <f>ROUND(E131*U131,2)</f>
        <v>0</v>
      </c>
      <c r="W131" s="158"/>
      <c r="X131" s="158" t="s">
        <v>215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216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22.5" outlineLevel="1" x14ac:dyDescent="0.2">
      <c r="A132" s="156"/>
      <c r="B132" s="157"/>
      <c r="C132" s="260" t="s">
        <v>293</v>
      </c>
      <c r="D132" s="261"/>
      <c r="E132" s="261"/>
      <c r="F132" s="261"/>
      <c r="G132" s="261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150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73" t="str">
        <f>C132</f>
        <v>povrchová úprava nátěrem v kovářské matné černé, skladba musí odpovídat stupni korozivního zatížení C4</v>
      </c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67">
        <v>39</v>
      </c>
      <c r="B133" s="168" t="s">
        <v>294</v>
      </c>
      <c r="C133" s="182" t="s">
        <v>295</v>
      </c>
      <c r="D133" s="169" t="s">
        <v>267</v>
      </c>
      <c r="E133" s="170">
        <v>7</v>
      </c>
      <c r="F133" s="171"/>
      <c r="G133" s="172">
        <f>ROUND(E133*F133,2)</f>
        <v>0</v>
      </c>
      <c r="H133" s="159"/>
      <c r="I133" s="158">
        <f>ROUND(E133*H133,2)</f>
        <v>0</v>
      </c>
      <c r="J133" s="159"/>
      <c r="K133" s="158">
        <f>ROUND(E133*J133,2)</f>
        <v>0</v>
      </c>
      <c r="L133" s="158">
        <v>21</v>
      </c>
      <c r="M133" s="158">
        <f>G133*(1+L133/100)</f>
        <v>0</v>
      </c>
      <c r="N133" s="158">
        <v>0</v>
      </c>
      <c r="O133" s="158">
        <f>ROUND(E133*N133,2)</f>
        <v>0</v>
      </c>
      <c r="P133" s="158">
        <v>0</v>
      </c>
      <c r="Q133" s="158">
        <f>ROUND(E133*P133,2)</f>
        <v>0</v>
      </c>
      <c r="R133" s="158" t="s">
        <v>214</v>
      </c>
      <c r="S133" s="158" t="s">
        <v>155</v>
      </c>
      <c r="T133" s="158" t="s">
        <v>197</v>
      </c>
      <c r="U133" s="158">
        <v>0</v>
      </c>
      <c r="V133" s="158">
        <f>ROUND(E133*U133,2)</f>
        <v>0</v>
      </c>
      <c r="W133" s="158"/>
      <c r="X133" s="158" t="s">
        <v>215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216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2.5" outlineLevel="1" x14ac:dyDescent="0.2">
      <c r="A134" s="156"/>
      <c r="B134" s="157"/>
      <c r="C134" s="260" t="s">
        <v>293</v>
      </c>
      <c r="D134" s="261"/>
      <c r="E134" s="261"/>
      <c r="F134" s="261"/>
      <c r="G134" s="261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150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73" t="str">
        <f>C134</f>
        <v>povrchová úprava nátěrem v kovářské matné černé, skladba musí odpovídat stupni korozivního zatížení C4</v>
      </c>
      <c r="BB134" s="149"/>
      <c r="BC134" s="149"/>
      <c r="BD134" s="149"/>
      <c r="BE134" s="149"/>
      <c r="BF134" s="149"/>
      <c r="BG134" s="149"/>
      <c r="BH134" s="149"/>
    </row>
    <row r="135" spans="1:60" ht="22.5" outlineLevel="1" x14ac:dyDescent="0.2">
      <c r="A135" s="167">
        <v>40</v>
      </c>
      <c r="B135" s="168" t="s">
        <v>440</v>
      </c>
      <c r="C135" s="182" t="s">
        <v>441</v>
      </c>
      <c r="D135" s="169" t="s">
        <v>267</v>
      </c>
      <c r="E135" s="170">
        <v>7</v>
      </c>
      <c r="F135" s="171"/>
      <c r="G135" s="172">
        <f>ROUND(E135*F135,2)</f>
        <v>0</v>
      </c>
      <c r="H135" s="159"/>
      <c r="I135" s="158">
        <f>ROUND(E135*H135,2)</f>
        <v>0</v>
      </c>
      <c r="J135" s="159"/>
      <c r="K135" s="158">
        <f>ROUND(E135*J135,2)</f>
        <v>0</v>
      </c>
      <c r="L135" s="158">
        <v>21</v>
      </c>
      <c r="M135" s="158">
        <f>G135*(1+L135/100)</f>
        <v>0</v>
      </c>
      <c r="N135" s="158">
        <v>2.8800000000000002E-3</v>
      </c>
      <c r="O135" s="158">
        <f>ROUND(E135*N135,2)</f>
        <v>0.02</v>
      </c>
      <c r="P135" s="158">
        <v>0</v>
      </c>
      <c r="Q135" s="158">
        <f>ROUND(E135*P135,2)</f>
        <v>0</v>
      </c>
      <c r="R135" s="158" t="s">
        <v>214</v>
      </c>
      <c r="S135" s="158" t="s">
        <v>155</v>
      </c>
      <c r="T135" s="158" t="s">
        <v>197</v>
      </c>
      <c r="U135" s="158">
        <v>0</v>
      </c>
      <c r="V135" s="158">
        <f>ROUND(E135*U135,2)</f>
        <v>0</v>
      </c>
      <c r="W135" s="158"/>
      <c r="X135" s="158" t="s">
        <v>215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216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22.5" outlineLevel="1" x14ac:dyDescent="0.2">
      <c r="A136" s="156"/>
      <c r="B136" s="157"/>
      <c r="C136" s="260" t="s">
        <v>293</v>
      </c>
      <c r="D136" s="261"/>
      <c r="E136" s="261"/>
      <c r="F136" s="261"/>
      <c r="G136" s="261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150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73" t="str">
        <f>C136</f>
        <v>povrchová úprava nátěrem v kovářské matné černé, skladba musí odpovídat stupni korozivního zatížení C4</v>
      </c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67">
        <v>41</v>
      </c>
      <c r="B137" s="168" t="s">
        <v>442</v>
      </c>
      <c r="C137" s="182" t="s">
        <v>443</v>
      </c>
      <c r="D137" s="169" t="s">
        <v>267</v>
      </c>
      <c r="E137" s="170">
        <v>3</v>
      </c>
      <c r="F137" s="171"/>
      <c r="G137" s="172">
        <f>ROUND(E137*F137,2)</f>
        <v>0</v>
      </c>
      <c r="H137" s="159"/>
      <c r="I137" s="158">
        <f>ROUND(E137*H137,2)</f>
        <v>0</v>
      </c>
      <c r="J137" s="159"/>
      <c r="K137" s="158">
        <f>ROUND(E137*J137,2)</f>
        <v>0</v>
      </c>
      <c r="L137" s="158">
        <v>21</v>
      </c>
      <c r="M137" s="158">
        <f>G137*(1+L137/100)</f>
        <v>0</v>
      </c>
      <c r="N137" s="158">
        <v>3.4499999999999999E-3</v>
      </c>
      <c r="O137" s="158">
        <f>ROUND(E137*N137,2)</f>
        <v>0.01</v>
      </c>
      <c r="P137" s="158">
        <v>0</v>
      </c>
      <c r="Q137" s="158">
        <f>ROUND(E137*P137,2)</f>
        <v>0</v>
      </c>
      <c r="R137" s="158" t="s">
        <v>214</v>
      </c>
      <c r="S137" s="158" t="s">
        <v>155</v>
      </c>
      <c r="T137" s="158" t="s">
        <v>197</v>
      </c>
      <c r="U137" s="158">
        <v>0</v>
      </c>
      <c r="V137" s="158">
        <f>ROUND(E137*U137,2)</f>
        <v>0</v>
      </c>
      <c r="W137" s="158"/>
      <c r="X137" s="158" t="s">
        <v>215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216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2.5" outlineLevel="1" x14ac:dyDescent="0.2">
      <c r="A138" s="156"/>
      <c r="B138" s="157"/>
      <c r="C138" s="260" t="s">
        <v>293</v>
      </c>
      <c r="D138" s="261"/>
      <c r="E138" s="261"/>
      <c r="F138" s="261"/>
      <c r="G138" s="261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150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73" t="str">
        <f>C138</f>
        <v>povrchová úprava nátěrem v kovářské matné černé, skladba musí odpovídat stupni korozivního zatížení C4</v>
      </c>
      <c r="BB138" s="149"/>
      <c r="BC138" s="149"/>
      <c r="BD138" s="149"/>
      <c r="BE138" s="149"/>
      <c r="BF138" s="149"/>
      <c r="BG138" s="149"/>
      <c r="BH138" s="149"/>
    </row>
    <row r="139" spans="1:60" x14ac:dyDescent="0.2">
      <c r="A139" s="161" t="s">
        <v>140</v>
      </c>
      <c r="B139" s="162" t="s">
        <v>102</v>
      </c>
      <c r="C139" s="181" t="s">
        <v>103</v>
      </c>
      <c r="D139" s="163"/>
      <c r="E139" s="164"/>
      <c r="F139" s="165"/>
      <c r="G139" s="166">
        <f>SUMIF(AG140:AG142,"&lt;&gt;NOR",G140:G142)</f>
        <v>0</v>
      </c>
      <c r="H139" s="160"/>
      <c r="I139" s="160">
        <f>SUM(I140:I142)</f>
        <v>0</v>
      </c>
      <c r="J139" s="160"/>
      <c r="K139" s="160">
        <f>SUM(K140:K142)</f>
        <v>0</v>
      </c>
      <c r="L139" s="160"/>
      <c r="M139" s="160">
        <f>SUM(M140:M142)</f>
        <v>0</v>
      </c>
      <c r="N139" s="160"/>
      <c r="O139" s="160">
        <f>SUM(O140:O142)</f>
        <v>1.41</v>
      </c>
      <c r="P139" s="160"/>
      <c r="Q139" s="160">
        <f>SUM(Q140:Q142)</f>
        <v>0</v>
      </c>
      <c r="R139" s="160"/>
      <c r="S139" s="160"/>
      <c r="T139" s="160"/>
      <c r="U139" s="160"/>
      <c r="V139" s="160">
        <f>SUM(V140:V142)</f>
        <v>20.41</v>
      </c>
      <c r="W139" s="160"/>
      <c r="X139" s="160"/>
      <c r="AG139" t="s">
        <v>141</v>
      </c>
    </row>
    <row r="140" spans="1:60" ht="22.5" outlineLevel="1" x14ac:dyDescent="0.2">
      <c r="A140" s="167">
        <v>42</v>
      </c>
      <c r="B140" s="168" t="s">
        <v>444</v>
      </c>
      <c r="C140" s="182" t="s">
        <v>445</v>
      </c>
      <c r="D140" s="169" t="s">
        <v>204</v>
      </c>
      <c r="E140" s="170">
        <v>70</v>
      </c>
      <c r="F140" s="171"/>
      <c r="G140" s="172">
        <f>ROUND(E140*F140,2)</f>
        <v>0</v>
      </c>
      <c r="H140" s="159"/>
      <c r="I140" s="158">
        <f>ROUND(E140*H140,2)</f>
        <v>0</v>
      </c>
      <c r="J140" s="159"/>
      <c r="K140" s="158">
        <f>ROUND(E140*J140,2)</f>
        <v>0</v>
      </c>
      <c r="L140" s="158">
        <v>21</v>
      </c>
      <c r="M140" s="158">
        <f>G140*(1+L140/100)</f>
        <v>0</v>
      </c>
      <c r="N140" s="158">
        <v>2.0080000000000001E-2</v>
      </c>
      <c r="O140" s="158">
        <f>ROUND(E140*N140,2)</f>
        <v>1.41</v>
      </c>
      <c r="P140" s="158">
        <v>0</v>
      </c>
      <c r="Q140" s="158">
        <f>ROUND(E140*P140,2)</f>
        <v>0</v>
      </c>
      <c r="R140" s="158"/>
      <c r="S140" s="158" t="s">
        <v>155</v>
      </c>
      <c r="T140" s="158" t="s">
        <v>197</v>
      </c>
      <c r="U140" s="158">
        <v>0.29159000000000002</v>
      </c>
      <c r="V140" s="158">
        <f>ROUND(E140*U140,2)</f>
        <v>20.41</v>
      </c>
      <c r="W140" s="158"/>
      <c r="X140" s="158" t="s">
        <v>207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208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89" t="s">
        <v>446</v>
      </c>
      <c r="D141" s="187"/>
      <c r="E141" s="18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201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56"/>
      <c r="B142" s="157"/>
      <c r="C142" s="189" t="s">
        <v>447</v>
      </c>
      <c r="D142" s="187"/>
      <c r="E142" s="188">
        <v>70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49"/>
      <c r="Z142" s="149"/>
      <c r="AA142" s="149"/>
      <c r="AB142" s="149"/>
      <c r="AC142" s="149"/>
      <c r="AD142" s="149"/>
      <c r="AE142" s="149"/>
      <c r="AF142" s="149"/>
      <c r="AG142" s="149" t="s">
        <v>201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x14ac:dyDescent="0.2">
      <c r="A143" s="161" t="s">
        <v>140</v>
      </c>
      <c r="B143" s="162" t="s">
        <v>104</v>
      </c>
      <c r="C143" s="181" t="s">
        <v>105</v>
      </c>
      <c r="D143" s="163"/>
      <c r="E143" s="164"/>
      <c r="F143" s="165"/>
      <c r="G143" s="166">
        <f>SUMIF(AG144:AG154,"&lt;&gt;NOR",G144:G154)</f>
        <v>0</v>
      </c>
      <c r="H143" s="160"/>
      <c r="I143" s="160">
        <f>SUM(I144:I154)</f>
        <v>0</v>
      </c>
      <c r="J143" s="160"/>
      <c r="K143" s="160">
        <f>SUM(K144:K154)</f>
        <v>0</v>
      </c>
      <c r="L143" s="160"/>
      <c r="M143" s="160">
        <f>SUM(M144:M154)</f>
        <v>0</v>
      </c>
      <c r="N143" s="160"/>
      <c r="O143" s="160">
        <f>SUM(O144:O154)</f>
        <v>6.9999999999999993E-2</v>
      </c>
      <c r="P143" s="160"/>
      <c r="Q143" s="160">
        <f>SUM(Q144:Q154)</f>
        <v>138.82000000000002</v>
      </c>
      <c r="R143" s="160"/>
      <c r="S143" s="160"/>
      <c r="T143" s="160"/>
      <c r="U143" s="160"/>
      <c r="V143" s="160">
        <f>SUM(V144:V154)</f>
        <v>161.37</v>
      </c>
      <c r="W143" s="160"/>
      <c r="X143" s="160"/>
      <c r="AG143" t="s">
        <v>141</v>
      </c>
    </row>
    <row r="144" spans="1:60" outlineLevel="1" x14ac:dyDescent="0.2">
      <c r="A144" s="167">
        <v>43</v>
      </c>
      <c r="B144" s="168" t="s">
        <v>448</v>
      </c>
      <c r="C144" s="182" t="s">
        <v>449</v>
      </c>
      <c r="D144" s="169" t="s">
        <v>196</v>
      </c>
      <c r="E144" s="170">
        <v>53.36</v>
      </c>
      <c r="F144" s="171"/>
      <c r="G144" s="172">
        <f>ROUND(E144*F144,2)</f>
        <v>0</v>
      </c>
      <c r="H144" s="159"/>
      <c r="I144" s="158">
        <f>ROUND(E144*H144,2)</f>
        <v>0</v>
      </c>
      <c r="J144" s="159"/>
      <c r="K144" s="158">
        <f>ROUND(E144*J144,2)</f>
        <v>0</v>
      </c>
      <c r="L144" s="158">
        <v>21</v>
      </c>
      <c r="M144" s="158">
        <f>G144*(1+L144/100)</f>
        <v>0</v>
      </c>
      <c r="N144" s="158">
        <v>1.1199999999999999E-3</v>
      </c>
      <c r="O144" s="158">
        <f>ROUND(E144*N144,2)</f>
        <v>0.06</v>
      </c>
      <c r="P144" s="158">
        <v>2.5</v>
      </c>
      <c r="Q144" s="158">
        <f>ROUND(E144*P144,2)</f>
        <v>133.4</v>
      </c>
      <c r="R144" s="158"/>
      <c r="S144" s="158" t="s">
        <v>155</v>
      </c>
      <c r="T144" s="158" t="s">
        <v>197</v>
      </c>
      <c r="U144" s="158">
        <v>2.605</v>
      </c>
      <c r="V144" s="158">
        <f>ROUND(E144*U144,2)</f>
        <v>139</v>
      </c>
      <c r="W144" s="158"/>
      <c r="X144" s="158" t="s">
        <v>198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199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189" t="s">
        <v>675</v>
      </c>
      <c r="D145" s="187"/>
      <c r="E145" s="18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49"/>
      <c r="Z145" s="149"/>
      <c r="AA145" s="149"/>
      <c r="AB145" s="149"/>
      <c r="AC145" s="149"/>
      <c r="AD145" s="149"/>
      <c r="AE145" s="149"/>
      <c r="AF145" s="149"/>
      <c r="AG145" s="149" t="s">
        <v>201</v>
      </c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189" t="s">
        <v>450</v>
      </c>
      <c r="D146" s="187"/>
      <c r="E146" s="188">
        <v>53.36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49"/>
      <c r="Z146" s="149"/>
      <c r="AA146" s="149"/>
      <c r="AB146" s="149"/>
      <c r="AC146" s="149"/>
      <c r="AD146" s="149"/>
      <c r="AE146" s="149"/>
      <c r="AF146" s="149"/>
      <c r="AG146" s="149" t="s">
        <v>201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67">
        <v>44</v>
      </c>
      <c r="B147" s="168" t="s">
        <v>451</v>
      </c>
      <c r="C147" s="182" t="s">
        <v>452</v>
      </c>
      <c r="D147" s="169" t="s">
        <v>196</v>
      </c>
      <c r="E147" s="170">
        <v>2</v>
      </c>
      <c r="F147" s="171"/>
      <c r="G147" s="172">
        <f>ROUND(E147*F147,2)</f>
        <v>0</v>
      </c>
      <c r="H147" s="159"/>
      <c r="I147" s="158">
        <f>ROUND(E147*H147,2)</f>
        <v>0</v>
      </c>
      <c r="J147" s="159"/>
      <c r="K147" s="158">
        <f>ROUND(E147*J147,2)</f>
        <v>0</v>
      </c>
      <c r="L147" s="158">
        <v>21</v>
      </c>
      <c r="M147" s="158">
        <f>G147*(1+L147/100)</f>
        <v>0</v>
      </c>
      <c r="N147" s="158">
        <v>1.47E-3</v>
      </c>
      <c r="O147" s="158">
        <f>ROUND(E147*N147,2)</f>
        <v>0</v>
      </c>
      <c r="P147" s="158">
        <v>2.4</v>
      </c>
      <c r="Q147" s="158">
        <f>ROUND(E147*P147,2)</f>
        <v>4.8</v>
      </c>
      <c r="R147" s="158"/>
      <c r="S147" s="158" t="s">
        <v>155</v>
      </c>
      <c r="T147" s="158" t="s">
        <v>197</v>
      </c>
      <c r="U147" s="158">
        <v>8.5</v>
      </c>
      <c r="V147" s="158">
        <f>ROUND(E147*U147,2)</f>
        <v>17</v>
      </c>
      <c r="W147" s="158"/>
      <c r="X147" s="158" t="s">
        <v>198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199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189" t="s">
        <v>453</v>
      </c>
      <c r="D148" s="187"/>
      <c r="E148" s="18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201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/>
      <c r="B149" s="157"/>
      <c r="C149" s="189" t="s">
        <v>454</v>
      </c>
      <c r="D149" s="187"/>
      <c r="E149" s="188">
        <v>2</v>
      </c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49"/>
      <c r="Z149" s="149"/>
      <c r="AA149" s="149"/>
      <c r="AB149" s="149"/>
      <c r="AC149" s="149"/>
      <c r="AD149" s="149"/>
      <c r="AE149" s="149"/>
      <c r="AF149" s="149"/>
      <c r="AG149" s="149" t="s">
        <v>201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67">
        <v>45</v>
      </c>
      <c r="B150" s="168" t="s">
        <v>455</v>
      </c>
      <c r="C150" s="182" t="s">
        <v>456</v>
      </c>
      <c r="D150" s="169" t="s">
        <v>196</v>
      </c>
      <c r="E150" s="170">
        <v>15</v>
      </c>
      <c r="F150" s="171"/>
      <c r="G150" s="172">
        <f>ROUND(E150*F150,2)</f>
        <v>0</v>
      </c>
      <c r="H150" s="159"/>
      <c r="I150" s="158">
        <f>ROUND(E150*H150,2)</f>
        <v>0</v>
      </c>
      <c r="J150" s="159"/>
      <c r="K150" s="158">
        <f>ROUND(E150*J150,2)</f>
        <v>0</v>
      </c>
      <c r="L150" s="158">
        <v>21</v>
      </c>
      <c r="M150" s="158">
        <f>G150*(1+L150/100)</f>
        <v>0</v>
      </c>
      <c r="N150" s="158">
        <v>7.3999999999999999E-4</v>
      </c>
      <c r="O150" s="158">
        <f>ROUND(E150*N150,2)</f>
        <v>0.01</v>
      </c>
      <c r="P150" s="158">
        <v>3.9E-2</v>
      </c>
      <c r="Q150" s="158">
        <f>ROUND(E150*P150,2)</f>
        <v>0.59</v>
      </c>
      <c r="R150" s="158"/>
      <c r="S150" s="158" t="s">
        <v>155</v>
      </c>
      <c r="T150" s="158" t="s">
        <v>197</v>
      </c>
      <c r="U150" s="158">
        <v>0.17100000000000001</v>
      </c>
      <c r="V150" s="158">
        <f>ROUND(E150*U150,2)</f>
        <v>2.57</v>
      </c>
      <c r="W150" s="158"/>
      <c r="X150" s="158" t="s">
        <v>198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199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260" t="s">
        <v>457</v>
      </c>
      <c r="D151" s="261"/>
      <c r="E151" s="261"/>
      <c r="F151" s="261"/>
      <c r="G151" s="261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150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67">
        <v>46</v>
      </c>
      <c r="B152" s="168" t="s">
        <v>458</v>
      </c>
      <c r="C152" s="182" t="s">
        <v>459</v>
      </c>
      <c r="D152" s="169" t="s">
        <v>220</v>
      </c>
      <c r="E152" s="170">
        <v>13.6</v>
      </c>
      <c r="F152" s="171"/>
      <c r="G152" s="172">
        <f>ROUND(E152*F152,2)</f>
        <v>0</v>
      </c>
      <c r="H152" s="159"/>
      <c r="I152" s="158">
        <f>ROUND(E152*H152,2)</f>
        <v>0</v>
      </c>
      <c r="J152" s="159"/>
      <c r="K152" s="158">
        <f>ROUND(E152*J152,2)</f>
        <v>0</v>
      </c>
      <c r="L152" s="158">
        <v>21</v>
      </c>
      <c r="M152" s="158">
        <f>G152*(1+L152/100)</f>
        <v>0</v>
      </c>
      <c r="N152" s="158">
        <v>0</v>
      </c>
      <c r="O152" s="158">
        <f>ROUND(E152*N152,2)</f>
        <v>0</v>
      </c>
      <c r="P152" s="158">
        <v>2.48E-3</v>
      </c>
      <c r="Q152" s="158">
        <f>ROUND(E152*P152,2)</f>
        <v>0.03</v>
      </c>
      <c r="R152" s="158"/>
      <c r="S152" s="158" t="s">
        <v>155</v>
      </c>
      <c r="T152" s="158" t="s">
        <v>197</v>
      </c>
      <c r="U152" s="158">
        <v>0.20599999999999999</v>
      </c>
      <c r="V152" s="158">
        <f>ROUND(E152*U152,2)</f>
        <v>2.8</v>
      </c>
      <c r="W152" s="158"/>
      <c r="X152" s="158" t="s">
        <v>198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199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89" t="s">
        <v>460</v>
      </c>
      <c r="D153" s="187"/>
      <c r="E153" s="18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49"/>
      <c r="Z153" s="149"/>
      <c r="AA153" s="149"/>
      <c r="AB153" s="149"/>
      <c r="AC153" s="149"/>
      <c r="AD153" s="149"/>
      <c r="AE153" s="149"/>
      <c r="AF153" s="149"/>
      <c r="AG153" s="149" t="s">
        <v>201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189" t="s">
        <v>461</v>
      </c>
      <c r="D154" s="187"/>
      <c r="E154" s="188">
        <v>13.6</v>
      </c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201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x14ac:dyDescent="0.2">
      <c r="A155" s="161" t="s">
        <v>140</v>
      </c>
      <c r="B155" s="162" t="s">
        <v>106</v>
      </c>
      <c r="C155" s="181" t="s">
        <v>107</v>
      </c>
      <c r="D155" s="163"/>
      <c r="E155" s="164"/>
      <c r="F155" s="165"/>
      <c r="G155" s="166">
        <f>SUMIF(AG156:AG156,"&lt;&gt;NOR",G156:G156)</f>
        <v>0</v>
      </c>
      <c r="H155" s="160"/>
      <c r="I155" s="160">
        <f>SUM(I156:I156)</f>
        <v>0</v>
      </c>
      <c r="J155" s="160"/>
      <c r="K155" s="160">
        <f>SUM(K156:K156)</f>
        <v>0</v>
      </c>
      <c r="L155" s="160"/>
      <c r="M155" s="160">
        <f>SUM(M156:M156)</f>
        <v>0</v>
      </c>
      <c r="N155" s="160"/>
      <c r="O155" s="160">
        <f>SUM(O156:O156)</f>
        <v>0</v>
      </c>
      <c r="P155" s="160"/>
      <c r="Q155" s="160">
        <f>SUM(Q156:Q156)</f>
        <v>0</v>
      </c>
      <c r="R155" s="160"/>
      <c r="S155" s="160"/>
      <c r="T155" s="160"/>
      <c r="U155" s="160"/>
      <c r="V155" s="160">
        <f>SUM(V156:V156)</f>
        <v>62.18</v>
      </c>
      <c r="W155" s="160"/>
      <c r="X155" s="160"/>
      <c r="AG155" t="s">
        <v>141</v>
      </c>
    </row>
    <row r="156" spans="1:60" outlineLevel="1" x14ac:dyDescent="0.2">
      <c r="A156" s="174">
        <v>47</v>
      </c>
      <c r="B156" s="175" t="s">
        <v>462</v>
      </c>
      <c r="C156" s="183" t="s">
        <v>463</v>
      </c>
      <c r="D156" s="176" t="s">
        <v>254</v>
      </c>
      <c r="E156" s="177">
        <v>320.53075999999999</v>
      </c>
      <c r="F156" s="178"/>
      <c r="G156" s="179">
        <f>ROUND(E156*F156,2)</f>
        <v>0</v>
      </c>
      <c r="H156" s="159"/>
      <c r="I156" s="158">
        <f>ROUND(E156*H156,2)</f>
        <v>0</v>
      </c>
      <c r="J156" s="159"/>
      <c r="K156" s="158">
        <f>ROUND(E156*J156,2)</f>
        <v>0</v>
      </c>
      <c r="L156" s="158">
        <v>21</v>
      </c>
      <c r="M156" s="158">
        <f>G156*(1+L156/100)</f>
        <v>0</v>
      </c>
      <c r="N156" s="158">
        <v>0</v>
      </c>
      <c r="O156" s="158">
        <f>ROUND(E156*N156,2)</f>
        <v>0</v>
      </c>
      <c r="P156" s="158">
        <v>0</v>
      </c>
      <c r="Q156" s="158">
        <f>ROUND(E156*P156,2)</f>
        <v>0</v>
      </c>
      <c r="R156" s="158"/>
      <c r="S156" s="158" t="s">
        <v>155</v>
      </c>
      <c r="T156" s="158" t="s">
        <v>197</v>
      </c>
      <c r="U156" s="158">
        <v>0.19400000000000001</v>
      </c>
      <c r="V156" s="158">
        <f>ROUND(E156*U156,2)</f>
        <v>62.18</v>
      </c>
      <c r="W156" s="158"/>
      <c r="X156" s="158" t="s">
        <v>198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199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x14ac:dyDescent="0.2">
      <c r="A157" s="161" t="s">
        <v>140</v>
      </c>
      <c r="B157" s="162" t="s">
        <v>110</v>
      </c>
      <c r="C157" s="181" t="s">
        <v>111</v>
      </c>
      <c r="D157" s="163"/>
      <c r="E157" s="164"/>
      <c r="F157" s="165"/>
      <c r="G157" s="166">
        <f>SUMIF(AG158:AG178,"&lt;&gt;NOR",G158:G178)</f>
        <v>0</v>
      </c>
      <c r="H157" s="160"/>
      <c r="I157" s="160">
        <f>SUM(I158:I178)</f>
        <v>0</v>
      </c>
      <c r="J157" s="160"/>
      <c r="K157" s="160">
        <f>SUM(K158:K178)</f>
        <v>0</v>
      </c>
      <c r="L157" s="160"/>
      <c r="M157" s="160">
        <f>SUM(M158:M178)</f>
        <v>0</v>
      </c>
      <c r="N157" s="160"/>
      <c r="O157" s="160">
        <f>SUM(O158:O178)</f>
        <v>0</v>
      </c>
      <c r="P157" s="160"/>
      <c r="Q157" s="160">
        <f>SUM(Q158:Q178)</f>
        <v>0</v>
      </c>
      <c r="R157" s="160"/>
      <c r="S157" s="160"/>
      <c r="T157" s="160"/>
      <c r="U157" s="160"/>
      <c r="V157" s="160">
        <f>SUM(V158:V178)</f>
        <v>103.24</v>
      </c>
      <c r="W157" s="160"/>
      <c r="X157" s="160"/>
      <c r="AG157" t="s">
        <v>141</v>
      </c>
    </row>
    <row r="158" spans="1:60" outlineLevel="1" x14ac:dyDescent="0.2">
      <c r="A158" s="167">
        <v>48</v>
      </c>
      <c r="B158" s="168" t="s">
        <v>464</v>
      </c>
      <c r="C158" s="182" t="s">
        <v>465</v>
      </c>
      <c r="D158" s="169" t="s">
        <v>254</v>
      </c>
      <c r="E158" s="170">
        <v>56.54</v>
      </c>
      <c r="F158" s="171"/>
      <c r="G158" s="172">
        <f>ROUND(E158*F158,2)</f>
        <v>0</v>
      </c>
      <c r="H158" s="159"/>
      <c r="I158" s="158">
        <f>ROUND(E158*H158,2)</f>
        <v>0</v>
      </c>
      <c r="J158" s="159"/>
      <c r="K158" s="158">
        <f>ROUND(E158*J158,2)</f>
        <v>0</v>
      </c>
      <c r="L158" s="158">
        <v>21</v>
      </c>
      <c r="M158" s="158">
        <f>G158*(1+L158/100)</f>
        <v>0</v>
      </c>
      <c r="N158" s="158">
        <v>0</v>
      </c>
      <c r="O158" s="158">
        <f>ROUND(E158*N158,2)</f>
        <v>0</v>
      </c>
      <c r="P158" s="158">
        <v>0</v>
      </c>
      <c r="Q158" s="158">
        <f>ROUND(E158*P158,2)</f>
        <v>0</v>
      </c>
      <c r="R158" s="158"/>
      <c r="S158" s="158" t="s">
        <v>155</v>
      </c>
      <c r="T158" s="158" t="s">
        <v>197</v>
      </c>
      <c r="U158" s="158">
        <v>0.27700000000000002</v>
      </c>
      <c r="V158" s="158">
        <f>ROUND(E158*U158,2)</f>
        <v>15.66</v>
      </c>
      <c r="W158" s="158"/>
      <c r="X158" s="158" t="s">
        <v>198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199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260" t="s">
        <v>370</v>
      </c>
      <c r="D159" s="261"/>
      <c r="E159" s="261"/>
      <c r="F159" s="261"/>
      <c r="G159" s="261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150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262" t="s">
        <v>466</v>
      </c>
      <c r="D160" s="263"/>
      <c r="E160" s="263"/>
      <c r="F160" s="263"/>
      <c r="G160" s="263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150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1" x14ac:dyDescent="0.2">
      <c r="A161" s="156"/>
      <c r="B161" s="157"/>
      <c r="C161" s="262" t="s">
        <v>467</v>
      </c>
      <c r="D161" s="263"/>
      <c r="E161" s="263"/>
      <c r="F161" s="263"/>
      <c r="G161" s="263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150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73" t="str">
        <f>C161</f>
        <v>- při vodorovné dopravě po vodě : vyložení na hromady na suchu nebo na přeložení na dopravní prostředek na suchu do 15 m vodorovně a současně do 4 m svisle,</v>
      </c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262" t="s">
        <v>468</v>
      </c>
      <c r="D162" s="263"/>
      <c r="E162" s="263"/>
      <c r="F162" s="263"/>
      <c r="G162" s="263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49"/>
      <c r="Z162" s="149"/>
      <c r="AA162" s="149"/>
      <c r="AB162" s="149"/>
      <c r="AC162" s="149"/>
      <c r="AD162" s="149"/>
      <c r="AE162" s="149"/>
      <c r="AF162" s="149"/>
      <c r="AG162" s="149" t="s">
        <v>150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89" t="s">
        <v>469</v>
      </c>
      <c r="D163" s="187"/>
      <c r="E163" s="18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201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189" t="s">
        <v>470</v>
      </c>
      <c r="D164" s="187"/>
      <c r="E164" s="188">
        <v>56.54</v>
      </c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49"/>
      <c r="Z164" s="149"/>
      <c r="AA164" s="149"/>
      <c r="AB164" s="149"/>
      <c r="AC164" s="149"/>
      <c r="AD164" s="149"/>
      <c r="AE164" s="149"/>
      <c r="AF164" s="149"/>
      <c r="AG164" s="149" t="s">
        <v>201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67">
        <v>49</v>
      </c>
      <c r="B165" s="168" t="s">
        <v>471</v>
      </c>
      <c r="C165" s="182" t="s">
        <v>472</v>
      </c>
      <c r="D165" s="169" t="s">
        <v>254</v>
      </c>
      <c r="E165" s="170">
        <v>113.08</v>
      </c>
      <c r="F165" s="171"/>
      <c r="G165" s="172">
        <f>ROUND(E165*F165,2)</f>
        <v>0</v>
      </c>
      <c r="H165" s="159"/>
      <c r="I165" s="158">
        <f>ROUND(E165*H165,2)</f>
        <v>0</v>
      </c>
      <c r="J165" s="159"/>
      <c r="K165" s="158">
        <f>ROUND(E165*J165,2)</f>
        <v>0</v>
      </c>
      <c r="L165" s="158">
        <v>21</v>
      </c>
      <c r="M165" s="158">
        <f>G165*(1+L165/100)</f>
        <v>0</v>
      </c>
      <c r="N165" s="158">
        <v>0</v>
      </c>
      <c r="O165" s="158">
        <f>ROUND(E165*N165,2)</f>
        <v>0</v>
      </c>
      <c r="P165" s="158">
        <v>0</v>
      </c>
      <c r="Q165" s="158">
        <f>ROUND(E165*P165,2)</f>
        <v>0</v>
      </c>
      <c r="R165" s="158"/>
      <c r="S165" s="158" t="s">
        <v>155</v>
      </c>
      <c r="T165" s="158" t="s">
        <v>197</v>
      </c>
      <c r="U165" s="158">
        <v>0.49</v>
      </c>
      <c r="V165" s="158">
        <f>ROUND(E165*U165,2)</f>
        <v>55.41</v>
      </c>
      <c r="W165" s="158"/>
      <c r="X165" s="158" t="s">
        <v>198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199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260" t="s">
        <v>473</v>
      </c>
      <c r="D166" s="261"/>
      <c r="E166" s="261"/>
      <c r="F166" s="261"/>
      <c r="G166" s="2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150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189" t="s">
        <v>469</v>
      </c>
      <c r="D167" s="187"/>
      <c r="E167" s="18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49"/>
      <c r="Z167" s="149"/>
      <c r="AA167" s="149"/>
      <c r="AB167" s="149"/>
      <c r="AC167" s="149"/>
      <c r="AD167" s="149"/>
      <c r="AE167" s="149"/>
      <c r="AF167" s="149"/>
      <c r="AG167" s="149" t="s">
        <v>201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189" t="s">
        <v>474</v>
      </c>
      <c r="D168" s="187"/>
      <c r="E168" s="188">
        <v>113.08</v>
      </c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49"/>
      <c r="Z168" s="149"/>
      <c r="AA168" s="149"/>
      <c r="AB168" s="149"/>
      <c r="AC168" s="149"/>
      <c r="AD168" s="149"/>
      <c r="AE168" s="149"/>
      <c r="AF168" s="149"/>
      <c r="AG168" s="149" t="s">
        <v>201</v>
      </c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67">
        <v>50</v>
      </c>
      <c r="B169" s="168" t="s">
        <v>471</v>
      </c>
      <c r="C169" s="182" t="s">
        <v>472</v>
      </c>
      <c r="D169" s="169" t="s">
        <v>254</v>
      </c>
      <c r="E169" s="170">
        <v>65.652000000000001</v>
      </c>
      <c r="F169" s="171"/>
      <c r="G169" s="172">
        <f>ROUND(E169*F169,2)</f>
        <v>0</v>
      </c>
      <c r="H169" s="159"/>
      <c r="I169" s="158">
        <f>ROUND(E169*H169,2)</f>
        <v>0</v>
      </c>
      <c r="J169" s="159"/>
      <c r="K169" s="158">
        <f>ROUND(E169*J169,2)</f>
        <v>0</v>
      </c>
      <c r="L169" s="158">
        <v>21</v>
      </c>
      <c r="M169" s="158">
        <f>G169*(1+L169/100)</f>
        <v>0</v>
      </c>
      <c r="N169" s="158">
        <v>0</v>
      </c>
      <c r="O169" s="158">
        <f>ROUND(E169*N169,2)</f>
        <v>0</v>
      </c>
      <c r="P169" s="158">
        <v>0</v>
      </c>
      <c r="Q169" s="158">
        <f>ROUND(E169*P169,2)</f>
        <v>0</v>
      </c>
      <c r="R169" s="158"/>
      <c r="S169" s="158" t="s">
        <v>155</v>
      </c>
      <c r="T169" s="158" t="s">
        <v>197</v>
      </c>
      <c r="U169" s="158">
        <v>0.49</v>
      </c>
      <c r="V169" s="158">
        <f>ROUND(E169*U169,2)</f>
        <v>32.17</v>
      </c>
      <c r="W169" s="158"/>
      <c r="X169" s="158" t="s">
        <v>198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199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/>
      <c r="B170" s="157"/>
      <c r="C170" s="260" t="s">
        <v>473</v>
      </c>
      <c r="D170" s="261"/>
      <c r="E170" s="261"/>
      <c r="F170" s="261"/>
      <c r="G170" s="261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49"/>
      <c r="Z170" s="149"/>
      <c r="AA170" s="149"/>
      <c r="AB170" s="149"/>
      <c r="AC170" s="149"/>
      <c r="AD170" s="149"/>
      <c r="AE170" s="149"/>
      <c r="AF170" s="149"/>
      <c r="AG170" s="149" t="s">
        <v>150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56"/>
      <c r="B171" s="157"/>
      <c r="C171" s="189" t="s">
        <v>475</v>
      </c>
      <c r="D171" s="187"/>
      <c r="E171" s="188">
        <v>60.851999999999997</v>
      </c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49"/>
      <c r="Z171" s="149"/>
      <c r="AA171" s="149"/>
      <c r="AB171" s="149"/>
      <c r="AC171" s="149"/>
      <c r="AD171" s="149"/>
      <c r="AE171" s="149"/>
      <c r="AF171" s="149"/>
      <c r="AG171" s="149" t="s">
        <v>201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189" t="s">
        <v>453</v>
      </c>
      <c r="D172" s="187"/>
      <c r="E172" s="18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49"/>
      <c r="Z172" s="149"/>
      <c r="AA172" s="149"/>
      <c r="AB172" s="149"/>
      <c r="AC172" s="149"/>
      <c r="AD172" s="149"/>
      <c r="AE172" s="149"/>
      <c r="AF172" s="149"/>
      <c r="AG172" s="149" t="s">
        <v>201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189" t="s">
        <v>476</v>
      </c>
      <c r="D173" s="187"/>
      <c r="E173" s="188">
        <v>4.8</v>
      </c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49"/>
      <c r="Z173" s="149"/>
      <c r="AA173" s="149"/>
      <c r="AB173" s="149"/>
      <c r="AC173" s="149"/>
      <c r="AD173" s="149"/>
      <c r="AE173" s="149"/>
      <c r="AF173" s="149"/>
      <c r="AG173" s="149" t="s">
        <v>201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67">
        <v>51</v>
      </c>
      <c r="B174" s="168" t="s">
        <v>477</v>
      </c>
      <c r="C174" s="182" t="s">
        <v>478</v>
      </c>
      <c r="D174" s="169" t="s">
        <v>254</v>
      </c>
      <c r="E174" s="170">
        <v>853.476</v>
      </c>
      <c r="F174" s="171"/>
      <c r="G174" s="172">
        <f>ROUND(E174*F174,2)</f>
        <v>0</v>
      </c>
      <c r="H174" s="159"/>
      <c r="I174" s="158">
        <f>ROUND(E174*H174,2)</f>
        <v>0</v>
      </c>
      <c r="J174" s="159"/>
      <c r="K174" s="158">
        <f>ROUND(E174*J174,2)</f>
        <v>0</v>
      </c>
      <c r="L174" s="158">
        <v>21</v>
      </c>
      <c r="M174" s="158">
        <f>G174*(1+L174/100)</f>
        <v>0</v>
      </c>
      <c r="N174" s="158">
        <v>0</v>
      </c>
      <c r="O174" s="158">
        <f>ROUND(E174*N174,2)</f>
        <v>0</v>
      </c>
      <c r="P174" s="158">
        <v>0</v>
      </c>
      <c r="Q174" s="158">
        <f>ROUND(E174*P174,2)</f>
        <v>0</v>
      </c>
      <c r="R174" s="158"/>
      <c r="S174" s="158" t="s">
        <v>155</v>
      </c>
      <c r="T174" s="158" t="s">
        <v>197</v>
      </c>
      <c r="U174" s="158">
        <v>0</v>
      </c>
      <c r="V174" s="158">
        <f>ROUND(E174*U174,2)</f>
        <v>0</v>
      </c>
      <c r="W174" s="158"/>
      <c r="X174" s="158" t="s">
        <v>198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199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189" t="s">
        <v>479</v>
      </c>
      <c r="D175" s="187"/>
      <c r="E175" s="188">
        <v>853.476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49"/>
      <c r="Z175" s="149"/>
      <c r="AA175" s="149"/>
      <c r="AB175" s="149"/>
      <c r="AC175" s="149"/>
      <c r="AD175" s="149"/>
      <c r="AE175" s="149"/>
      <c r="AF175" s="149"/>
      <c r="AG175" s="149" t="s">
        <v>201</v>
      </c>
      <c r="AH175" s="149">
        <v>5</v>
      </c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67">
        <v>52</v>
      </c>
      <c r="B176" s="168" t="s">
        <v>477</v>
      </c>
      <c r="C176" s="182" t="s">
        <v>478</v>
      </c>
      <c r="D176" s="169" t="s">
        <v>254</v>
      </c>
      <c r="E176" s="170">
        <v>904.64</v>
      </c>
      <c r="F176" s="171"/>
      <c r="G176" s="172">
        <f>ROUND(E176*F176,2)</f>
        <v>0</v>
      </c>
      <c r="H176" s="159"/>
      <c r="I176" s="158">
        <f>ROUND(E176*H176,2)</f>
        <v>0</v>
      </c>
      <c r="J176" s="159"/>
      <c r="K176" s="158">
        <f>ROUND(E176*J176,2)</f>
        <v>0</v>
      </c>
      <c r="L176" s="158">
        <v>21</v>
      </c>
      <c r="M176" s="158">
        <f>G176*(1+L176/100)</f>
        <v>0</v>
      </c>
      <c r="N176" s="158">
        <v>0</v>
      </c>
      <c r="O176" s="158">
        <f>ROUND(E176*N176,2)</f>
        <v>0</v>
      </c>
      <c r="P176" s="158">
        <v>0</v>
      </c>
      <c r="Q176" s="158">
        <f>ROUND(E176*P176,2)</f>
        <v>0</v>
      </c>
      <c r="R176" s="158"/>
      <c r="S176" s="158" t="s">
        <v>155</v>
      </c>
      <c r="T176" s="158" t="s">
        <v>197</v>
      </c>
      <c r="U176" s="158">
        <v>0</v>
      </c>
      <c r="V176" s="158">
        <f>ROUND(E176*U176,2)</f>
        <v>0</v>
      </c>
      <c r="W176" s="158"/>
      <c r="X176" s="158" t="s">
        <v>198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199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56"/>
      <c r="B177" s="157"/>
      <c r="C177" s="189" t="s">
        <v>480</v>
      </c>
      <c r="D177" s="187"/>
      <c r="E177" s="188">
        <v>904.64</v>
      </c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49"/>
      <c r="Z177" s="149"/>
      <c r="AA177" s="149"/>
      <c r="AB177" s="149"/>
      <c r="AC177" s="149"/>
      <c r="AD177" s="149"/>
      <c r="AE177" s="149"/>
      <c r="AF177" s="149"/>
      <c r="AG177" s="149" t="s">
        <v>201</v>
      </c>
      <c r="AH177" s="149">
        <v>5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74">
        <v>53</v>
      </c>
      <c r="B178" s="175" t="s">
        <v>481</v>
      </c>
      <c r="C178" s="183" t="s">
        <v>482</v>
      </c>
      <c r="D178" s="176" t="s">
        <v>254</v>
      </c>
      <c r="E178" s="177">
        <v>4.8</v>
      </c>
      <c r="F178" s="178"/>
      <c r="G178" s="179">
        <f>ROUND(E178*F178,2)</f>
        <v>0</v>
      </c>
      <c r="H178" s="159"/>
      <c r="I178" s="158">
        <f>ROUND(E178*H178,2)</f>
        <v>0</v>
      </c>
      <c r="J178" s="159"/>
      <c r="K178" s="158">
        <f>ROUND(E178*J178,2)</f>
        <v>0</v>
      </c>
      <c r="L178" s="158">
        <v>21</v>
      </c>
      <c r="M178" s="158">
        <f>G178*(1+L178/100)</f>
        <v>0</v>
      </c>
      <c r="N178" s="158">
        <v>0</v>
      </c>
      <c r="O178" s="158">
        <f>ROUND(E178*N178,2)</f>
        <v>0</v>
      </c>
      <c r="P178" s="158">
        <v>0</v>
      </c>
      <c r="Q178" s="158">
        <f>ROUND(E178*P178,2)</f>
        <v>0</v>
      </c>
      <c r="R178" s="158"/>
      <c r="S178" s="158" t="s">
        <v>155</v>
      </c>
      <c r="T178" s="158" t="s">
        <v>197</v>
      </c>
      <c r="U178" s="158">
        <v>0</v>
      </c>
      <c r="V178" s="158">
        <f>ROUND(E178*U178,2)</f>
        <v>0</v>
      </c>
      <c r="W178" s="158"/>
      <c r="X178" s="158" t="s">
        <v>198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199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x14ac:dyDescent="0.2">
      <c r="A179" s="161" t="s">
        <v>140</v>
      </c>
      <c r="B179" s="162" t="s">
        <v>114</v>
      </c>
      <c r="C179" s="181" t="s">
        <v>30</v>
      </c>
      <c r="D179" s="163"/>
      <c r="E179" s="164"/>
      <c r="F179" s="165"/>
      <c r="G179" s="166">
        <f>SUMIF(AG180:AG181,"&lt;&gt;NOR",G180:G181)</f>
        <v>0</v>
      </c>
      <c r="H179" s="160"/>
      <c r="I179" s="160">
        <f>SUM(I180:I181)</f>
        <v>0</v>
      </c>
      <c r="J179" s="160"/>
      <c r="K179" s="160">
        <f>SUM(K180:K181)</f>
        <v>0</v>
      </c>
      <c r="L179" s="160"/>
      <c r="M179" s="160">
        <f>SUM(M180:M181)</f>
        <v>0</v>
      </c>
      <c r="N179" s="160"/>
      <c r="O179" s="160">
        <f>SUM(O180:O181)</f>
        <v>0</v>
      </c>
      <c r="P179" s="160"/>
      <c r="Q179" s="160">
        <f>SUM(Q180:Q181)</f>
        <v>0</v>
      </c>
      <c r="R179" s="160"/>
      <c r="S179" s="160"/>
      <c r="T179" s="160"/>
      <c r="U179" s="160"/>
      <c r="V179" s="160">
        <f>SUM(V180:V181)</f>
        <v>0</v>
      </c>
      <c r="W179" s="160"/>
      <c r="X179" s="160"/>
      <c r="AG179" t="s">
        <v>141</v>
      </c>
    </row>
    <row r="180" spans="1:60" outlineLevel="1" x14ac:dyDescent="0.2">
      <c r="A180" s="167">
        <v>54</v>
      </c>
      <c r="B180" s="168" t="s">
        <v>483</v>
      </c>
      <c r="C180" s="182" t="s">
        <v>484</v>
      </c>
      <c r="D180" s="169" t="s">
        <v>485</v>
      </c>
      <c r="E180" s="170">
        <v>1</v>
      </c>
      <c r="F180" s="171"/>
      <c r="G180" s="172">
        <f>ROUND(E180*F180,2)</f>
        <v>0</v>
      </c>
      <c r="H180" s="159"/>
      <c r="I180" s="158">
        <f>ROUND(E180*H180,2)</f>
        <v>0</v>
      </c>
      <c r="J180" s="159"/>
      <c r="K180" s="158">
        <f>ROUND(E180*J180,2)</f>
        <v>0</v>
      </c>
      <c r="L180" s="158">
        <v>21</v>
      </c>
      <c r="M180" s="158">
        <f>G180*(1+L180/100)</f>
        <v>0</v>
      </c>
      <c r="N180" s="158">
        <v>0</v>
      </c>
      <c r="O180" s="158">
        <f>ROUND(E180*N180,2)</f>
        <v>0</v>
      </c>
      <c r="P180" s="158">
        <v>0</v>
      </c>
      <c r="Q180" s="158">
        <f>ROUND(E180*P180,2)</f>
        <v>0</v>
      </c>
      <c r="R180" s="158"/>
      <c r="S180" s="158" t="s">
        <v>145</v>
      </c>
      <c r="T180" s="158" t="s">
        <v>164</v>
      </c>
      <c r="U180" s="158">
        <v>0</v>
      </c>
      <c r="V180" s="158">
        <f>ROUND(E180*U180,2)</f>
        <v>0</v>
      </c>
      <c r="W180" s="158"/>
      <c r="X180" s="158" t="s">
        <v>198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199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ht="45" outlineLevel="1" x14ac:dyDescent="0.2">
      <c r="A181" s="156"/>
      <c r="B181" s="157"/>
      <c r="C181" s="260" t="s">
        <v>486</v>
      </c>
      <c r="D181" s="261"/>
      <c r="E181" s="261"/>
      <c r="F181" s="261"/>
      <c r="G181" s="261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49"/>
      <c r="Z181" s="149"/>
      <c r="AA181" s="149"/>
      <c r="AB181" s="149"/>
      <c r="AC181" s="149"/>
      <c r="AD181" s="149"/>
      <c r="AE181" s="149"/>
      <c r="AF181" s="149"/>
      <c r="AG181" s="149" t="s">
        <v>150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73" t="str">
        <f>C181</f>
        <v>Stavební objekt SO 201 bude osazen měřicími body umožňující měření náklonu zdi. Bude se jednat o osazení měřičských značek u paty zdi a v římse zdi, celkem bude osazeno 8 značek. Měření bude trigonometricky ze dvou stabilizovaných stanovišť s přesností na 1 mm, v počátečním intervalu 6 měsíců, položka obsahuje prvotní měření a měření po 6 měsících.</v>
      </c>
      <c r="BB181" s="149"/>
      <c r="BC181" s="149"/>
      <c r="BD181" s="149"/>
      <c r="BE181" s="149"/>
      <c r="BF181" s="149"/>
      <c r="BG181" s="149"/>
      <c r="BH181" s="149"/>
    </row>
    <row r="182" spans="1:60" x14ac:dyDescent="0.2">
      <c r="A182" s="3"/>
      <c r="B182" s="4"/>
      <c r="C182" s="184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AE182">
        <v>15</v>
      </c>
      <c r="AF182">
        <v>21</v>
      </c>
      <c r="AG182" t="s">
        <v>127</v>
      </c>
    </row>
    <row r="183" spans="1:60" x14ac:dyDescent="0.2">
      <c r="A183" s="152"/>
      <c r="B183" s="153" t="s">
        <v>31</v>
      </c>
      <c r="C183" s="185"/>
      <c r="D183" s="154"/>
      <c r="E183" s="155"/>
      <c r="F183" s="155"/>
      <c r="G183" s="180">
        <f>G8+G41+G45+G56+G69+G83+G116+G127+G139+G143+G155+G157+G179</f>
        <v>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AE183">
        <f>SUMIF(L7:L181,AE182,G7:G181)</f>
        <v>0</v>
      </c>
      <c r="AF183">
        <f>SUMIF(L7:L181,AF182,G7:G181)</f>
        <v>0</v>
      </c>
      <c r="AG183" t="s">
        <v>189</v>
      </c>
    </row>
    <row r="184" spans="1:60" x14ac:dyDescent="0.2">
      <c r="A184" s="3"/>
      <c r="B184" s="4"/>
      <c r="C184" s="184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60" x14ac:dyDescent="0.2">
      <c r="A185" s="3"/>
      <c r="B185" s="4"/>
      <c r="C185" s="184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60" x14ac:dyDescent="0.2">
      <c r="A186" s="246" t="s">
        <v>190</v>
      </c>
      <c r="B186" s="246"/>
      <c r="C186" s="247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60" x14ac:dyDescent="0.2">
      <c r="A187" s="248"/>
      <c r="B187" s="249"/>
      <c r="C187" s="250"/>
      <c r="D187" s="249"/>
      <c r="E187" s="249"/>
      <c r="F187" s="249"/>
      <c r="G187" s="25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AG187" t="s">
        <v>191</v>
      </c>
    </row>
    <row r="188" spans="1:60" x14ac:dyDescent="0.2">
      <c r="A188" s="252"/>
      <c r="B188" s="253"/>
      <c r="C188" s="254"/>
      <c r="D188" s="253"/>
      <c r="E188" s="253"/>
      <c r="F188" s="253"/>
      <c r="G188" s="25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60" x14ac:dyDescent="0.2">
      <c r="A189" s="252"/>
      <c r="B189" s="253"/>
      <c r="C189" s="254"/>
      <c r="D189" s="253"/>
      <c r="E189" s="253"/>
      <c r="F189" s="253"/>
      <c r="G189" s="25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60" x14ac:dyDescent="0.2">
      <c r="A190" s="252"/>
      <c r="B190" s="253"/>
      <c r="C190" s="254"/>
      <c r="D190" s="253"/>
      <c r="E190" s="253"/>
      <c r="F190" s="253"/>
      <c r="G190" s="25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">
      <c r="A191" s="256"/>
      <c r="B191" s="257"/>
      <c r="C191" s="258"/>
      <c r="D191" s="257"/>
      <c r="E191" s="257"/>
      <c r="F191" s="257"/>
      <c r="G191" s="259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">
      <c r="A192" s="3"/>
      <c r="B192" s="4"/>
      <c r="C192" s="184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3:33" x14ac:dyDescent="0.2">
      <c r="C193" s="186"/>
      <c r="D193" s="10"/>
      <c r="AG193" t="s">
        <v>193</v>
      </c>
    </row>
    <row r="194" spans="3:33" x14ac:dyDescent="0.2">
      <c r="D194" s="10"/>
    </row>
    <row r="195" spans="3:33" x14ac:dyDescent="0.2">
      <c r="D195" s="10"/>
    </row>
    <row r="196" spans="3:33" x14ac:dyDescent="0.2">
      <c r="D196" s="10"/>
    </row>
    <row r="197" spans="3:33" x14ac:dyDescent="0.2">
      <c r="D197" s="10"/>
    </row>
    <row r="198" spans="3:33" x14ac:dyDescent="0.2">
      <c r="D198" s="10"/>
    </row>
    <row r="199" spans="3:33" x14ac:dyDescent="0.2">
      <c r="D199" s="10"/>
    </row>
    <row r="200" spans="3:33" x14ac:dyDescent="0.2">
      <c r="D200" s="10"/>
    </row>
    <row r="201" spans="3:33" x14ac:dyDescent="0.2">
      <c r="D201" s="10"/>
    </row>
    <row r="202" spans="3:33" x14ac:dyDescent="0.2">
      <c r="D202" s="10"/>
    </row>
    <row r="203" spans="3:33" x14ac:dyDescent="0.2">
      <c r="D203" s="10"/>
    </row>
    <row r="204" spans="3:33" x14ac:dyDescent="0.2">
      <c r="D204" s="10"/>
    </row>
    <row r="205" spans="3:33" x14ac:dyDescent="0.2">
      <c r="D205" s="10"/>
    </row>
    <row r="206" spans="3:33" x14ac:dyDescent="0.2">
      <c r="D206" s="10"/>
    </row>
    <row r="207" spans="3:33" x14ac:dyDescent="0.2">
      <c r="D207" s="10"/>
    </row>
    <row r="208" spans="3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33">
    <mergeCell ref="C170:G170"/>
    <mergeCell ref="C181:G181"/>
    <mergeCell ref="C151:G151"/>
    <mergeCell ref="C159:G159"/>
    <mergeCell ref="C161:G161"/>
    <mergeCell ref="C162:G162"/>
    <mergeCell ref="C166:G166"/>
    <mergeCell ref="C99:G99"/>
    <mergeCell ref="C132:G132"/>
    <mergeCell ref="C134:G134"/>
    <mergeCell ref="C136:G136"/>
    <mergeCell ref="C138:G138"/>
    <mergeCell ref="A1:G1"/>
    <mergeCell ref="C2:G2"/>
    <mergeCell ref="C3:G3"/>
    <mergeCell ref="C4:G4"/>
    <mergeCell ref="C53:G53"/>
    <mergeCell ref="A186:C186"/>
    <mergeCell ref="A187:G191"/>
    <mergeCell ref="C32:G32"/>
    <mergeCell ref="C47:G47"/>
    <mergeCell ref="C49:G49"/>
    <mergeCell ref="C51:G51"/>
    <mergeCell ref="C76:G76"/>
    <mergeCell ref="C72:G72"/>
    <mergeCell ref="C73:G73"/>
    <mergeCell ref="C74:G74"/>
    <mergeCell ref="C75:G75"/>
    <mergeCell ref="C160:G160"/>
    <mergeCell ref="C77:G77"/>
    <mergeCell ref="C95:G95"/>
    <mergeCell ref="C96:G96"/>
    <mergeCell ref="C97:G97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43B5-40E0-44A9-AD17-E8E3BD4F2D64}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42578125" style="123" customWidth="1"/>
    <col min="3" max="3" width="38.140625" style="123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  <col min="53" max="53" width="73.5703125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115</v>
      </c>
    </row>
    <row r="2" spans="1:60" ht="24.95" customHeight="1" x14ac:dyDescent="0.2">
      <c r="A2" s="141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116</v>
      </c>
    </row>
    <row r="3" spans="1:60" ht="24.95" customHeight="1" x14ac:dyDescent="0.2">
      <c r="A3" s="141" t="s">
        <v>9</v>
      </c>
      <c r="B3" s="49" t="s">
        <v>64</v>
      </c>
      <c r="C3" s="265" t="s">
        <v>65</v>
      </c>
      <c r="D3" s="266"/>
      <c r="E3" s="266"/>
      <c r="F3" s="266"/>
      <c r="G3" s="267"/>
      <c r="AC3" s="123" t="s">
        <v>116</v>
      </c>
      <c r="AG3" t="s">
        <v>117</v>
      </c>
    </row>
    <row r="4" spans="1:60" ht="24.95" customHeight="1" x14ac:dyDescent="0.2">
      <c r="A4" s="142" t="s">
        <v>10</v>
      </c>
      <c r="B4" s="143" t="s">
        <v>66</v>
      </c>
      <c r="C4" s="268" t="s">
        <v>67</v>
      </c>
      <c r="D4" s="269"/>
      <c r="E4" s="269"/>
      <c r="F4" s="269"/>
      <c r="G4" s="270"/>
      <c r="AG4" t="s">
        <v>118</v>
      </c>
    </row>
    <row r="5" spans="1:60" x14ac:dyDescent="0.2">
      <c r="D5" s="10"/>
    </row>
    <row r="6" spans="1:60" ht="38.25" x14ac:dyDescent="0.2">
      <c r="A6" s="145" t="s">
        <v>119</v>
      </c>
      <c r="B6" s="147" t="s">
        <v>120</v>
      </c>
      <c r="C6" s="147" t="s">
        <v>121</v>
      </c>
      <c r="D6" s="146" t="s">
        <v>122</v>
      </c>
      <c r="E6" s="145" t="s">
        <v>123</v>
      </c>
      <c r="F6" s="144" t="s">
        <v>124</v>
      </c>
      <c r="G6" s="145" t="s">
        <v>31</v>
      </c>
      <c r="H6" s="148" t="s">
        <v>32</v>
      </c>
      <c r="I6" s="148" t="s">
        <v>125</v>
      </c>
      <c r="J6" s="148" t="s">
        <v>33</v>
      </c>
      <c r="K6" s="148" t="s">
        <v>126</v>
      </c>
      <c r="L6" s="148" t="s">
        <v>127</v>
      </c>
      <c r="M6" s="148" t="s">
        <v>128</v>
      </c>
      <c r="N6" s="148" t="s">
        <v>129</v>
      </c>
      <c r="O6" s="148" t="s">
        <v>130</v>
      </c>
      <c r="P6" s="148" t="s">
        <v>131</v>
      </c>
      <c r="Q6" s="148" t="s">
        <v>132</v>
      </c>
      <c r="R6" s="148" t="s">
        <v>133</v>
      </c>
      <c r="S6" s="148" t="s">
        <v>134</v>
      </c>
      <c r="T6" s="148" t="s">
        <v>135</v>
      </c>
      <c r="U6" s="148" t="s">
        <v>136</v>
      </c>
      <c r="V6" s="148" t="s">
        <v>137</v>
      </c>
      <c r="W6" s="148" t="s">
        <v>138</v>
      </c>
      <c r="X6" s="148" t="s">
        <v>139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140</v>
      </c>
      <c r="B8" s="162" t="s">
        <v>58</v>
      </c>
      <c r="C8" s="181" t="s">
        <v>76</v>
      </c>
      <c r="D8" s="163"/>
      <c r="E8" s="164"/>
      <c r="F8" s="165"/>
      <c r="G8" s="166">
        <f>SUMIF(AG9:AG36,"&lt;&gt;NOR",G9:G36)</f>
        <v>0</v>
      </c>
      <c r="H8" s="160"/>
      <c r="I8" s="160">
        <f>SUM(I9:I36)</f>
        <v>0</v>
      </c>
      <c r="J8" s="160"/>
      <c r="K8" s="160">
        <f>SUM(K9:K36)</f>
        <v>0</v>
      </c>
      <c r="L8" s="160"/>
      <c r="M8" s="160">
        <f>SUM(M9:M36)</f>
        <v>0</v>
      </c>
      <c r="N8" s="160"/>
      <c r="O8" s="160">
        <f>SUM(O9:O36)</f>
        <v>0</v>
      </c>
      <c r="P8" s="160"/>
      <c r="Q8" s="160">
        <f>SUM(Q9:Q36)</f>
        <v>0</v>
      </c>
      <c r="R8" s="160"/>
      <c r="S8" s="160"/>
      <c r="T8" s="160"/>
      <c r="U8" s="160"/>
      <c r="V8" s="160">
        <f>SUM(V9:V36)</f>
        <v>20.170000000000002</v>
      </c>
      <c r="W8" s="160"/>
      <c r="X8" s="160"/>
      <c r="AG8" t="s">
        <v>141</v>
      </c>
    </row>
    <row r="9" spans="1:60" outlineLevel="1" x14ac:dyDescent="0.2">
      <c r="A9" s="167">
        <v>1</v>
      </c>
      <c r="B9" s="168" t="s">
        <v>302</v>
      </c>
      <c r="C9" s="182" t="s">
        <v>303</v>
      </c>
      <c r="D9" s="169" t="s">
        <v>196</v>
      </c>
      <c r="E9" s="170">
        <v>24.96</v>
      </c>
      <c r="F9" s="171"/>
      <c r="G9" s="17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155</v>
      </c>
      <c r="T9" s="158" t="s">
        <v>197</v>
      </c>
      <c r="U9" s="158">
        <v>0.25659999999999999</v>
      </c>
      <c r="V9" s="158">
        <f>ROUND(E9*U9,2)</f>
        <v>6.4</v>
      </c>
      <c r="W9" s="158"/>
      <c r="X9" s="158" t="s">
        <v>198</v>
      </c>
      <c r="Y9" s="149"/>
      <c r="Z9" s="149"/>
      <c r="AA9" s="149"/>
      <c r="AB9" s="149"/>
      <c r="AC9" s="149"/>
      <c r="AD9" s="149"/>
      <c r="AE9" s="149"/>
      <c r="AF9" s="149"/>
      <c r="AG9" s="149" t="s">
        <v>199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9" t="s">
        <v>488</v>
      </c>
      <c r="D10" s="187"/>
      <c r="E10" s="188">
        <v>31.2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201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9" t="s">
        <v>489</v>
      </c>
      <c r="D11" s="187"/>
      <c r="E11" s="18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9"/>
      <c r="Z11" s="149"/>
      <c r="AA11" s="149"/>
      <c r="AB11" s="149"/>
      <c r="AC11" s="149"/>
      <c r="AD11" s="149"/>
      <c r="AE11" s="149"/>
      <c r="AF11" s="149"/>
      <c r="AG11" s="149" t="s">
        <v>201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9" t="s">
        <v>306</v>
      </c>
      <c r="D12" s="187"/>
      <c r="E12" s="18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201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9" t="s">
        <v>490</v>
      </c>
      <c r="D13" s="187"/>
      <c r="E13" s="18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9"/>
      <c r="Z13" s="149"/>
      <c r="AA13" s="149"/>
      <c r="AB13" s="149"/>
      <c r="AC13" s="149"/>
      <c r="AD13" s="149"/>
      <c r="AE13" s="149"/>
      <c r="AF13" s="149"/>
      <c r="AG13" s="149" t="s">
        <v>201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9" t="s">
        <v>491</v>
      </c>
      <c r="D14" s="187"/>
      <c r="E14" s="188">
        <v>-6.24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9"/>
      <c r="Z14" s="149"/>
      <c r="AA14" s="149"/>
      <c r="AB14" s="149"/>
      <c r="AC14" s="149"/>
      <c r="AD14" s="149"/>
      <c r="AE14" s="149"/>
      <c r="AF14" s="149"/>
      <c r="AG14" s="149" t="s">
        <v>201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2</v>
      </c>
      <c r="B15" s="168" t="s">
        <v>308</v>
      </c>
      <c r="C15" s="182" t="s">
        <v>309</v>
      </c>
      <c r="D15" s="169" t="s">
        <v>196</v>
      </c>
      <c r="E15" s="170">
        <v>6.24</v>
      </c>
      <c r="F15" s="171"/>
      <c r="G15" s="172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0</v>
      </c>
      <c r="O15" s="158">
        <f>ROUND(E15*N15,2)</f>
        <v>0</v>
      </c>
      <c r="P15" s="158">
        <v>0</v>
      </c>
      <c r="Q15" s="158">
        <f>ROUND(E15*P15,2)</f>
        <v>0</v>
      </c>
      <c r="R15" s="158"/>
      <c r="S15" s="158" t="s">
        <v>155</v>
      </c>
      <c r="T15" s="158" t="s">
        <v>197</v>
      </c>
      <c r="U15" s="158">
        <v>0.26666000000000001</v>
      </c>
      <c r="V15" s="158">
        <f>ROUND(E15*U15,2)</f>
        <v>1.66</v>
      </c>
      <c r="W15" s="158"/>
      <c r="X15" s="158" t="s">
        <v>198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199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9" t="s">
        <v>310</v>
      </c>
      <c r="D16" s="187"/>
      <c r="E16" s="18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201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9" t="s">
        <v>492</v>
      </c>
      <c r="D17" s="187"/>
      <c r="E17" s="188">
        <v>6.24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9"/>
      <c r="Z17" s="149"/>
      <c r="AA17" s="149"/>
      <c r="AB17" s="149"/>
      <c r="AC17" s="149"/>
      <c r="AD17" s="149"/>
      <c r="AE17" s="149"/>
      <c r="AF17" s="149"/>
      <c r="AG17" s="149" t="s">
        <v>201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7">
        <v>3</v>
      </c>
      <c r="B18" s="168" t="s">
        <v>312</v>
      </c>
      <c r="C18" s="182" t="s">
        <v>313</v>
      </c>
      <c r="D18" s="169" t="s">
        <v>196</v>
      </c>
      <c r="E18" s="170">
        <v>27.2</v>
      </c>
      <c r="F18" s="171"/>
      <c r="G18" s="172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0</v>
      </c>
      <c r="O18" s="158">
        <f>ROUND(E18*N18,2)</f>
        <v>0</v>
      </c>
      <c r="P18" s="158">
        <v>0</v>
      </c>
      <c r="Q18" s="158">
        <f>ROUND(E18*P18,2)</f>
        <v>0</v>
      </c>
      <c r="R18" s="158"/>
      <c r="S18" s="158" t="s">
        <v>155</v>
      </c>
      <c r="T18" s="158" t="s">
        <v>197</v>
      </c>
      <c r="U18" s="158">
        <v>1.0999999999999999E-2</v>
      </c>
      <c r="V18" s="158">
        <f>ROUND(E18*U18,2)</f>
        <v>0.3</v>
      </c>
      <c r="W18" s="158"/>
      <c r="X18" s="158" t="s">
        <v>198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199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9" t="s">
        <v>493</v>
      </c>
      <c r="D19" s="187"/>
      <c r="E19" s="18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201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9" t="s">
        <v>494</v>
      </c>
      <c r="D20" s="187"/>
      <c r="E20" s="18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201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9" t="s">
        <v>495</v>
      </c>
      <c r="D21" s="187"/>
      <c r="E21" s="188">
        <v>27.2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201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67">
        <v>4</v>
      </c>
      <c r="B22" s="168" t="s">
        <v>319</v>
      </c>
      <c r="C22" s="182" t="s">
        <v>320</v>
      </c>
      <c r="D22" s="169" t="s">
        <v>196</v>
      </c>
      <c r="E22" s="170">
        <v>17.600000000000001</v>
      </c>
      <c r="F22" s="171"/>
      <c r="G22" s="172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155</v>
      </c>
      <c r="T22" s="158" t="s">
        <v>197</v>
      </c>
      <c r="U22" s="158">
        <v>1.0999999999999999E-2</v>
      </c>
      <c r="V22" s="158">
        <f>ROUND(E22*U22,2)</f>
        <v>0.19</v>
      </c>
      <c r="W22" s="158"/>
      <c r="X22" s="158" t="s">
        <v>198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199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9" t="s">
        <v>496</v>
      </c>
      <c r="D23" s="187"/>
      <c r="E23" s="188">
        <v>31.2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201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9" t="s">
        <v>497</v>
      </c>
      <c r="D24" s="187"/>
      <c r="E24" s="188">
        <v>-13.6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201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67">
        <v>5</v>
      </c>
      <c r="B25" s="168" t="s">
        <v>323</v>
      </c>
      <c r="C25" s="182" t="s">
        <v>324</v>
      </c>
      <c r="D25" s="169" t="s">
        <v>196</v>
      </c>
      <c r="E25" s="170">
        <v>70.400000000000006</v>
      </c>
      <c r="F25" s="171"/>
      <c r="G25" s="172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8">
        <v>0</v>
      </c>
      <c r="O25" s="158">
        <f>ROUND(E25*N25,2)</f>
        <v>0</v>
      </c>
      <c r="P25" s="158">
        <v>0</v>
      </c>
      <c r="Q25" s="158">
        <f>ROUND(E25*P25,2)</f>
        <v>0</v>
      </c>
      <c r="R25" s="158"/>
      <c r="S25" s="158" t="s">
        <v>155</v>
      </c>
      <c r="T25" s="158" t="s">
        <v>197</v>
      </c>
      <c r="U25" s="158">
        <v>0</v>
      </c>
      <c r="V25" s="158">
        <f>ROUND(E25*U25,2)</f>
        <v>0</v>
      </c>
      <c r="W25" s="158"/>
      <c r="X25" s="158" t="s">
        <v>198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199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9" t="s">
        <v>498</v>
      </c>
      <c r="D26" s="187"/>
      <c r="E26" s="188">
        <v>70.400000000000006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201</v>
      </c>
      <c r="AH26" s="149">
        <v>5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67">
        <v>6</v>
      </c>
      <c r="B27" s="168" t="s">
        <v>326</v>
      </c>
      <c r="C27" s="182" t="s">
        <v>327</v>
      </c>
      <c r="D27" s="169" t="s">
        <v>196</v>
      </c>
      <c r="E27" s="170">
        <v>13.6</v>
      </c>
      <c r="F27" s="171"/>
      <c r="G27" s="172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0</v>
      </c>
      <c r="O27" s="158">
        <f>ROUND(E27*N27,2)</f>
        <v>0</v>
      </c>
      <c r="P27" s="158">
        <v>0</v>
      </c>
      <c r="Q27" s="158">
        <f>ROUND(E27*P27,2)</f>
        <v>0</v>
      </c>
      <c r="R27" s="158"/>
      <c r="S27" s="158" t="s">
        <v>155</v>
      </c>
      <c r="T27" s="158" t="s">
        <v>197</v>
      </c>
      <c r="U27" s="158">
        <v>0.65200000000000002</v>
      </c>
      <c r="V27" s="158">
        <f>ROUND(E27*U27,2)</f>
        <v>8.8699999999999992</v>
      </c>
      <c r="W27" s="158"/>
      <c r="X27" s="158" t="s">
        <v>198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199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9" t="s">
        <v>499</v>
      </c>
      <c r="D28" s="187"/>
      <c r="E28" s="18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9"/>
      <c r="Z28" s="149"/>
      <c r="AA28" s="149"/>
      <c r="AB28" s="149"/>
      <c r="AC28" s="149"/>
      <c r="AD28" s="149"/>
      <c r="AE28" s="149"/>
      <c r="AF28" s="149"/>
      <c r="AG28" s="149" t="s">
        <v>201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9" t="s">
        <v>500</v>
      </c>
      <c r="D29" s="187"/>
      <c r="E29" s="188">
        <v>13.6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201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67">
        <v>7</v>
      </c>
      <c r="B30" s="168" t="s">
        <v>330</v>
      </c>
      <c r="C30" s="182" t="s">
        <v>331</v>
      </c>
      <c r="D30" s="169" t="s">
        <v>196</v>
      </c>
      <c r="E30" s="170">
        <v>13.6</v>
      </c>
      <c r="F30" s="171"/>
      <c r="G30" s="172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0</v>
      </c>
      <c r="O30" s="158">
        <f>ROUND(E30*N30,2)</f>
        <v>0</v>
      </c>
      <c r="P30" s="158">
        <v>0</v>
      </c>
      <c r="Q30" s="158">
        <f>ROUND(E30*P30,2)</f>
        <v>0</v>
      </c>
      <c r="R30" s="158"/>
      <c r="S30" s="158" t="s">
        <v>155</v>
      </c>
      <c r="T30" s="158" t="s">
        <v>197</v>
      </c>
      <c r="U30" s="158">
        <v>0.20200000000000001</v>
      </c>
      <c r="V30" s="158">
        <f>ROUND(E30*U30,2)</f>
        <v>2.75</v>
      </c>
      <c r="W30" s="158"/>
      <c r="X30" s="158" t="s">
        <v>198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199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260" t="s">
        <v>332</v>
      </c>
      <c r="D31" s="261"/>
      <c r="E31" s="261"/>
      <c r="F31" s="261"/>
      <c r="G31" s="261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9"/>
      <c r="Z31" s="149"/>
      <c r="AA31" s="149"/>
      <c r="AB31" s="149"/>
      <c r="AC31" s="149"/>
      <c r="AD31" s="149"/>
      <c r="AE31" s="149"/>
      <c r="AF31" s="149"/>
      <c r="AG31" s="149" t="s">
        <v>150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9" t="s">
        <v>501</v>
      </c>
      <c r="D32" s="187"/>
      <c r="E32" s="188">
        <v>13.6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201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9" t="s">
        <v>493</v>
      </c>
      <c r="D33" s="187"/>
      <c r="E33" s="18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201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67">
        <v>8</v>
      </c>
      <c r="B34" s="168" t="s">
        <v>336</v>
      </c>
      <c r="C34" s="182" t="s">
        <v>337</v>
      </c>
      <c r="D34" s="169" t="s">
        <v>254</v>
      </c>
      <c r="E34" s="170">
        <v>31.68</v>
      </c>
      <c r="F34" s="171"/>
      <c r="G34" s="172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8">
        <v>0</v>
      </c>
      <c r="O34" s="158">
        <f>ROUND(E34*N34,2)</f>
        <v>0</v>
      </c>
      <c r="P34" s="158">
        <v>0</v>
      </c>
      <c r="Q34" s="158">
        <f>ROUND(E34*P34,2)</f>
        <v>0</v>
      </c>
      <c r="R34" s="158"/>
      <c r="S34" s="158" t="s">
        <v>155</v>
      </c>
      <c r="T34" s="158" t="s">
        <v>197</v>
      </c>
      <c r="U34" s="158">
        <v>0</v>
      </c>
      <c r="V34" s="158">
        <f>ROUND(E34*U34,2)</f>
        <v>0</v>
      </c>
      <c r="W34" s="158"/>
      <c r="X34" s="158" t="s">
        <v>198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199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9" t="s">
        <v>502</v>
      </c>
      <c r="D35" s="187"/>
      <c r="E35" s="18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201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9" t="s">
        <v>503</v>
      </c>
      <c r="D36" s="187"/>
      <c r="E36" s="188">
        <v>31.68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201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x14ac:dyDescent="0.2">
      <c r="A37" s="161" t="s">
        <v>140</v>
      </c>
      <c r="B37" s="162" t="s">
        <v>77</v>
      </c>
      <c r="C37" s="181" t="s">
        <v>78</v>
      </c>
      <c r="D37" s="163"/>
      <c r="E37" s="164"/>
      <c r="F37" s="165"/>
      <c r="G37" s="166">
        <f>SUMIF(AG38:AG48,"&lt;&gt;NOR",G38:G48)</f>
        <v>0</v>
      </c>
      <c r="H37" s="160"/>
      <c r="I37" s="160">
        <f>SUM(I38:I48)</f>
        <v>0</v>
      </c>
      <c r="J37" s="160"/>
      <c r="K37" s="160">
        <f>SUM(K38:K48)</f>
        <v>0</v>
      </c>
      <c r="L37" s="160"/>
      <c r="M37" s="160">
        <f>SUM(M38:M48)</f>
        <v>0</v>
      </c>
      <c r="N37" s="160"/>
      <c r="O37" s="160">
        <f>SUM(O38:O48)</f>
        <v>0</v>
      </c>
      <c r="P37" s="160"/>
      <c r="Q37" s="160">
        <f>SUM(Q38:Q48)</f>
        <v>0</v>
      </c>
      <c r="R37" s="160"/>
      <c r="S37" s="160"/>
      <c r="T37" s="160"/>
      <c r="U37" s="160"/>
      <c r="V37" s="160">
        <f>SUM(V38:V48)</f>
        <v>24.45</v>
      </c>
      <c r="W37" s="160"/>
      <c r="X37" s="160"/>
      <c r="AG37" t="s">
        <v>141</v>
      </c>
    </row>
    <row r="38" spans="1:60" outlineLevel="1" x14ac:dyDescent="0.2">
      <c r="A38" s="167">
        <v>9</v>
      </c>
      <c r="B38" s="168" t="s">
        <v>504</v>
      </c>
      <c r="C38" s="182" t="s">
        <v>505</v>
      </c>
      <c r="D38" s="169" t="s">
        <v>204</v>
      </c>
      <c r="E38" s="170">
        <v>50.4</v>
      </c>
      <c r="F38" s="171"/>
      <c r="G38" s="172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0</v>
      </c>
      <c r="O38" s="158">
        <f>ROUND(E38*N38,2)</f>
        <v>0</v>
      </c>
      <c r="P38" s="158">
        <v>0</v>
      </c>
      <c r="Q38" s="158">
        <f>ROUND(E38*P38,2)</f>
        <v>0</v>
      </c>
      <c r="R38" s="158"/>
      <c r="S38" s="158" t="s">
        <v>155</v>
      </c>
      <c r="T38" s="158" t="s">
        <v>197</v>
      </c>
      <c r="U38" s="158">
        <v>0.17199999999999999</v>
      </c>
      <c r="V38" s="158">
        <f>ROUND(E38*U38,2)</f>
        <v>8.67</v>
      </c>
      <c r="W38" s="158"/>
      <c r="X38" s="158" t="s">
        <v>198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199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9" t="s">
        <v>506</v>
      </c>
      <c r="D39" s="187"/>
      <c r="E39" s="18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201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9" t="s">
        <v>507</v>
      </c>
      <c r="D40" s="187"/>
      <c r="E40" s="188">
        <v>50.4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149"/>
      <c r="AC40" s="149"/>
      <c r="AD40" s="149"/>
      <c r="AE40" s="149"/>
      <c r="AF40" s="149"/>
      <c r="AG40" s="149" t="s">
        <v>201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67">
        <v>10</v>
      </c>
      <c r="B41" s="168" t="s">
        <v>508</v>
      </c>
      <c r="C41" s="182" t="s">
        <v>509</v>
      </c>
      <c r="D41" s="169" t="s">
        <v>196</v>
      </c>
      <c r="E41" s="170">
        <v>2.52</v>
      </c>
      <c r="F41" s="171"/>
      <c r="G41" s="172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0</v>
      </c>
      <c r="O41" s="158">
        <f>ROUND(E41*N41,2)</f>
        <v>0</v>
      </c>
      <c r="P41" s="158">
        <v>0</v>
      </c>
      <c r="Q41" s="158">
        <f>ROUND(E41*P41,2)</f>
        <v>0</v>
      </c>
      <c r="R41" s="158"/>
      <c r="S41" s="158" t="s">
        <v>155</v>
      </c>
      <c r="T41" s="158" t="s">
        <v>197</v>
      </c>
      <c r="U41" s="158">
        <v>4.9480000000000004</v>
      </c>
      <c r="V41" s="158">
        <f>ROUND(E41*U41,2)</f>
        <v>12.47</v>
      </c>
      <c r="W41" s="158"/>
      <c r="X41" s="158" t="s">
        <v>198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199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9" t="s">
        <v>510</v>
      </c>
      <c r="D42" s="187"/>
      <c r="E42" s="188">
        <v>2.52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49"/>
      <c r="Z42" s="149"/>
      <c r="AA42" s="149"/>
      <c r="AB42" s="149"/>
      <c r="AC42" s="149"/>
      <c r="AD42" s="149"/>
      <c r="AE42" s="149"/>
      <c r="AF42" s="149"/>
      <c r="AG42" s="149" t="s">
        <v>201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74">
        <v>11</v>
      </c>
      <c r="B43" s="175" t="s">
        <v>511</v>
      </c>
      <c r="C43" s="183" t="s">
        <v>512</v>
      </c>
      <c r="D43" s="176" t="s">
        <v>267</v>
      </c>
      <c r="E43" s="177">
        <v>2</v>
      </c>
      <c r="F43" s="178"/>
      <c r="G43" s="179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5.0000000000000002E-5</v>
      </c>
      <c r="O43" s="158">
        <f>ROUND(E43*N43,2)</f>
        <v>0</v>
      </c>
      <c r="P43" s="158">
        <v>0</v>
      </c>
      <c r="Q43" s="158">
        <f>ROUND(E43*P43,2)</f>
        <v>0</v>
      </c>
      <c r="R43" s="158"/>
      <c r="S43" s="158" t="s">
        <v>155</v>
      </c>
      <c r="T43" s="158" t="s">
        <v>197</v>
      </c>
      <c r="U43" s="158">
        <v>1.655</v>
      </c>
      <c r="V43" s="158">
        <f>ROUND(E43*U43,2)</f>
        <v>3.31</v>
      </c>
      <c r="W43" s="158"/>
      <c r="X43" s="158" t="s">
        <v>198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199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67">
        <v>12</v>
      </c>
      <c r="B44" s="168" t="s">
        <v>513</v>
      </c>
      <c r="C44" s="182" t="s">
        <v>514</v>
      </c>
      <c r="D44" s="169" t="s">
        <v>204</v>
      </c>
      <c r="E44" s="170">
        <v>50.4</v>
      </c>
      <c r="F44" s="171"/>
      <c r="G44" s="172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0</v>
      </c>
      <c r="O44" s="158">
        <f>ROUND(E44*N44,2)</f>
        <v>0</v>
      </c>
      <c r="P44" s="158">
        <v>0</v>
      </c>
      <c r="Q44" s="158">
        <f>ROUND(E44*P44,2)</f>
        <v>0</v>
      </c>
      <c r="R44" s="158"/>
      <c r="S44" s="158" t="s">
        <v>155</v>
      </c>
      <c r="T44" s="158" t="s">
        <v>197</v>
      </c>
      <c r="U44" s="158">
        <v>0</v>
      </c>
      <c r="V44" s="158">
        <f>ROUND(E44*U44,2)</f>
        <v>0</v>
      </c>
      <c r="W44" s="158"/>
      <c r="X44" s="158" t="s">
        <v>198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199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9" t="s">
        <v>515</v>
      </c>
      <c r="D45" s="187"/>
      <c r="E45" s="188">
        <v>50.4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9"/>
      <c r="Z45" s="149"/>
      <c r="AA45" s="149"/>
      <c r="AB45" s="149"/>
      <c r="AC45" s="149"/>
      <c r="AD45" s="149"/>
      <c r="AE45" s="149"/>
      <c r="AF45" s="149"/>
      <c r="AG45" s="149" t="s">
        <v>201</v>
      </c>
      <c r="AH45" s="149">
        <v>5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67">
        <v>13</v>
      </c>
      <c r="B46" s="168" t="s">
        <v>516</v>
      </c>
      <c r="C46" s="182" t="s">
        <v>517</v>
      </c>
      <c r="D46" s="169" t="s">
        <v>254</v>
      </c>
      <c r="E46" s="170">
        <v>1.6120000000000001</v>
      </c>
      <c r="F46" s="171"/>
      <c r="G46" s="172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</v>
      </c>
      <c r="O46" s="158">
        <f>ROUND(E46*N46,2)</f>
        <v>0</v>
      </c>
      <c r="P46" s="158">
        <v>0</v>
      </c>
      <c r="Q46" s="158">
        <f>ROUND(E46*P46,2)</f>
        <v>0</v>
      </c>
      <c r="R46" s="158"/>
      <c r="S46" s="158" t="s">
        <v>155</v>
      </c>
      <c r="T46" s="158" t="s">
        <v>197</v>
      </c>
      <c r="U46" s="158">
        <v>0</v>
      </c>
      <c r="V46" s="158">
        <f>ROUND(E46*U46,2)</f>
        <v>0</v>
      </c>
      <c r="W46" s="158"/>
      <c r="X46" s="158" t="s">
        <v>198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199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9" t="s">
        <v>518</v>
      </c>
      <c r="D47" s="187"/>
      <c r="E47" s="188">
        <v>1.512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201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89" t="s">
        <v>519</v>
      </c>
      <c r="D48" s="187"/>
      <c r="E48" s="188">
        <v>0.1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49"/>
      <c r="Z48" s="149"/>
      <c r="AA48" s="149"/>
      <c r="AB48" s="149"/>
      <c r="AC48" s="149"/>
      <c r="AD48" s="149"/>
      <c r="AE48" s="149"/>
      <c r="AF48" s="149"/>
      <c r="AG48" s="149" t="s">
        <v>201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x14ac:dyDescent="0.2">
      <c r="A49" s="161" t="s">
        <v>140</v>
      </c>
      <c r="B49" s="162" t="s">
        <v>81</v>
      </c>
      <c r="C49" s="181" t="s">
        <v>82</v>
      </c>
      <c r="D49" s="163"/>
      <c r="E49" s="164"/>
      <c r="F49" s="165"/>
      <c r="G49" s="166">
        <f>SUMIF(AG50:AG55,"&lt;&gt;NOR",G50:G55)</f>
        <v>0</v>
      </c>
      <c r="H49" s="160"/>
      <c r="I49" s="160">
        <f>SUM(I50:I55)</f>
        <v>0</v>
      </c>
      <c r="J49" s="160"/>
      <c r="K49" s="160">
        <f>SUM(K50:K55)</f>
        <v>0</v>
      </c>
      <c r="L49" s="160"/>
      <c r="M49" s="160">
        <f>SUM(M50:M55)</f>
        <v>0</v>
      </c>
      <c r="N49" s="160"/>
      <c r="O49" s="160">
        <f>SUM(O50:O55)</f>
        <v>0</v>
      </c>
      <c r="P49" s="160"/>
      <c r="Q49" s="160">
        <f>SUM(Q50:Q55)</f>
        <v>0</v>
      </c>
      <c r="R49" s="160"/>
      <c r="S49" s="160"/>
      <c r="T49" s="160"/>
      <c r="U49" s="160"/>
      <c r="V49" s="160">
        <f>SUM(V50:V55)</f>
        <v>12.15</v>
      </c>
      <c r="W49" s="160"/>
      <c r="X49" s="160"/>
      <c r="AG49" t="s">
        <v>141</v>
      </c>
    </row>
    <row r="50" spans="1:60" outlineLevel="1" x14ac:dyDescent="0.2">
      <c r="A50" s="167">
        <v>14</v>
      </c>
      <c r="B50" s="168" t="s">
        <v>520</v>
      </c>
      <c r="C50" s="182" t="s">
        <v>521</v>
      </c>
      <c r="D50" s="169" t="s">
        <v>204</v>
      </c>
      <c r="E50" s="170">
        <v>50.4</v>
      </c>
      <c r="F50" s="171"/>
      <c r="G50" s="172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0</v>
      </c>
      <c r="O50" s="158">
        <f>ROUND(E50*N50,2)</f>
        <v>0</v>
      </c>
      <c r="P50" s="158">
        <v>0</v>
      </c>
      <c r="Q50" s="158">
        <f>ROUND(E50*P50,2)</f>
        <v>0</v>
      </c>
      <c r="R50" s="158"/>
      <c r="S50" s="158" t="s">
        <v>155</v>
      </c>
      <c r="T50" s="158" t="s">
        <v>197</v>
      </c>
      <c r="U50" s="158">
        <v>0.128</v>
      </c>
      <c r="V50" s="158">
        <f>ROUND(E50*U50,2)</f>
        <v>6.45</v>
      </c>
      <c r="W50" s="158"/>
      <c r="X50" s="158" t="s">
        <v>198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199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9" t="s">
        <v>522</v>
      </c>
      <c r="D51" s="187"/>
      <c r="E51" s="18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9"/>
      <c r="Z51" s="149"/>
      <c r="AA51" s="149"/>
      <c r="AB51" s="149"/>
      <c r="AC51" s="149"/>
      <c r="AD51" s="149"/>
      <c r="AE51" s="149"/>
      <c r="AF51" s="149"/>
      <c r="AG51" s="149" t="s">
        <v>201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9" t="s">
        <v>523</v>
      </c>
      <c r="D52" s="187"/>
      <c r="E52" s="188">
        <v>50.4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9"/>
      <c r="Z52" s="149"/>
      <c r="AA52" s="149"/>
      <c r="AB52" s="149"/>
      <c r="AC52" s="149"/>
      <c r="AD52" s="149"/>
      <c r="AE52" s="149"/>
      <c r="AF52" s="149"/>
      <c r="AG52" s="149" t="s">
        <v>201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7">
        <v>15</v>
      </c>
      <c r="B53" s="168" t="s">
        <v>350</v>
      </c>
      <c r="C53" s="182" t="s">
        <v>351</v>
      </c>
      <c r="D53" s="169" t="s">
        <v>204</v>
      </c>
      <c r="E53" s="170">
        <v>50.4</v>
      </c>
      <c r="F53" s="171"/>
      <c r="G53" s="172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3.0000000000000001E-5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155</v>
      </c>
      <c r="T53" s="158" t="s">
        <v>197</v>
      </c>
      <c r="U53" s="158">
        <v>0.113</v>
      </c>
      <c r="V53" s="158">
        <f>ROUND(E53*U53,2)</f>
        <v>5.7</v>
      </c>
      <c r="W53" s="158"/>
      <c r="X53" s="158" t="s">
        <v>207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208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60" t="s">
        <v>352</v>
      </c>
      <c r="D54" s="261"/>
      <c r="E54" s="261"/>
      <c r="F54" s="261"/>
      <c r="G54" s="261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9"/>
      <c r="Z54" s="149"/>
      <c r="AA54" s="149"/>
      <c r="AB54" s="149"/>
      <c r="AC54" s="149"/>
      <c r="AD54" s="149"/>
      <c r="AE54" s="149"/>
      <c r="AF54" s="149"/>
      <c r="AG54" s="149" t="s">
        <v>150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9" t="s">
        <v>524</v>
      </c>
      <c r="D55" s="187"/>
      <c r="E55" s="188">
        <v>50.4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49"/>
      <c r="Z55" s="149"/>
      <c r="AA55" s="149"/>
      <c r="AB55" s="149"/>
      <c r="AC55" s="149"/>
      <c r="AD55" s="149"/>
      <c r="AE55" s="149"/>
      <c r="AF55" s="149"/>
      <c r="AG55" s="149" t="s">
        <v>201</v>
      </c>
      <c r="AH55" s="149">
        <v>5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x14ac:dyDescent="0.2">
      <c r="A56" s="161" t="s">
        <v>140</v>
      </c>
      <c r="B56" s="162" t="s">
        <v>62</v>
      </c>
      <c r="C56" s="181" t="s">
        <v>83</v>
      </c>
      <c r="D56" s="163"/>
      <c r="E56" s="164"/>
      <c r="F56" s="165"/>
      <c r="G56" s="166">
        <f>SUMIF(AG57:AG62,"&lt;&gt;NOR",G57:G62)</f>
        <v>0</v>
      </c>
      <c r="H56" s="160"/>
      <c r="I56" s="160">
        <f>SUM(I57:I62)</f>
        <v>0</v>
      </c>
      <c r="J56" s="160"/>
      <c r="K56" s="160">
        <f>SUM(K57:K62)</f>
        <v>0</v>
      </c>
      <c r="L56" s="160"/>
      <c r="M56" s="160">
        <f>SUM(M57:M62)</f>
        <v>0</v>
      </c>
      <c r="N56" s="160"/>
      <c r="O56" s="160">
        <f>SUM(O57:O62)</f>
        <v>20.58</v>
      </c>
      <c r="P56" s="160"/>
      <c r="Q56" s="160">
        <f>SUM(Q57:Q62)</f>
        <v>0</v>
      </c>
      <c r="R56" s="160"/>
      <c r="S56" s="160"/>
      <c r="T56" s="160"/>
      <c r="U56" s="160"/>
      <c r="V56" s="160">
        <f>SUM(V57:V62)</f>
        <v>67.599999999999994</v>
      </c>
      <c r="W56" s="160"/>
      <c r="X56" s="160"/>
      <c r="AG56" t="s">
        <v>141</v>
      </c>
    </row>
    <row r="57" spans="1:60" outlineLevel="1" x14ac:dyDescent="0.2">
      <c r="A57" s="167">
        <v>16</v>
      </c>
      <c r="B57" s="168" t="s">
        <v>355</v>
      </c>
      <c r="C57" s="182" t="s">
        <v>356</v>
      </c>
      <c r="D57" s="169" t="s">
        <v>204</v>
      </c>
      <c r="E57" s="170">
        <v>43</v>
      </c>
      <c r="F57" s="171"/>
      <c r="G57" s="172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0.47438000000000002</v>
      </c>
      <c r="O57" s="158">
        <f>ROUND(E57*N57,2)</f>
        <v>20.399999999999999</v>
      </c>
      <c r="P57" s="158">
        <v>0</v>
      </c>
      <c r="Q57" s="158">
        <f>ROUND(E57*P57,2)</f>
        <v>0</v>
      </c>
      <c r="R57" s="158"/>
      <c r="S57" s="158" t="s">
        <v>155</v>
      </c>
      <c r="T57" s="158" t="s">
        <v>197</v>
      </c>
      <c r="U57" s="158">
        <v>0.91200000000000003</v>
      </c>
      <c r="V57" s="158">
        <f>ROUND(E57*U57,2)</f>
        <v>39.22</v>
      </c>
      <c r="W57" s="158"/>
      <c r="X57" s="158" t="s">
        <v>198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199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9" t="s">
        <v>525</v>
      </c>
      <c r="D58" s="187"/>
      <c r="E58" s="188">
        <v>43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201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9" t="s">
        <v>489</v>
      </c>
      <c r="D59" s="187"/>
      <c r="E59" s="18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9"/>
      <c r="Z59" s="149"/>
      <c r="AA59" s="149"/>
      <c r="AB59" s="149"/>
      <c r="AC59" s="149"/>
      <c r="AD59" s="149"/>
      <c r="AE59" s="149"/>
      <c r="AF59" s="149"/>
      <c r="AG59" s="149" t="s">
        <v>201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67">
        <v>17</v>
      </c>
      <c r="B60" s="168" t="s">
        <v>366</v>
      </c>
      <c r="C60" s="182" t="s">
        <v>367</v>
      </c>
      <c r="D60" s="169" t="s">
        <v>204</v>
      </c>
      <c r="E60" s="170">
        <v>43</v>
      </c>
      <c r="F60" s="171"/>
      <c r="G60" s="172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8">
        <v>4.2300000000000003E-3</v>
      </c>
      <c r="O60" s="158">
        <f>ROUND(E60*N60,2)</f>
        <v>0.18</v>
      </c>
      <c r="P60" s="158">
        <v>0</v>
      </c>
      <c r="Q60" s="158">
        <f>ROUND(E60*P60,2)</f>
        <v>0</v>
      </c>
      <c r="R60" s="158"/>
      <c r="S60" s="158" t="s">
        <v>155</v>
      </c>
      <c r="T60" s="158" t="s">
        <v>197</v>
      </c>
      <c r="U60" s="158">
        <v>0.66</v>
      </c>
      <c r="V60" s="158">
        <f>ROUND(E60*U60,2)</f>
        <v>28.38</v>
      </c>
      <c r="W60" s="158"/>
      <c r="X60" s="158" t="s">
        <v>198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199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89" t="s">
        <v>525</v>
      </c>
      <c r="D61" s="187"/>
      <c r="E61" s="188">
        <v>43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9"/>
      <c r="Z61" s="149"/>
      <c r="AA61" s="149"/>
      <c r="AB61" s="149"/>
      <c r="AC61" s="149"/>
      <c r="AD61" s="149"/>
      <c r="AE61" s="149"/>
      <c r="AF61" s="149"/>
      <c r="AG61" s="149" t="s">
        <v>201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9" t="s">
        <v>489</v>
      </c>
      <c r="D62" s="187"/>
      <c r="E62" s="18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201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x14ac:dyDescent="0.2">
      <c r="A63" s="161" t="s">
        <v>140</v>
      </c>
      <c r="B63" s="162" t="s">
        <v>84</v>
      </c>
      <c r="C63" s="181" t="s">
        <v>85</v>
      </c>
      <c r="D63" s="163"/>
      <c r="E63" s="164"/>
      <c r="F63" s="165"/>
      <c r="G63" s="166">
        <f>SUMIF(AG64:AG66,"&lt;&gt;NOR",G64:G66)</f>
        <v>0</v>
      </c>
      <c r="H63" s="160"/>
      <c r="I63" s="160">
        <f>SUM(I64:I66)</f>
        <v>0</v>
      </c>
      <c r="J63" s="160"/>
      <c r="K63" s="160">
        <f>SUM(K64:K66)</f>
        <v>0</v>
      </c>
      <c r="L63" s="160"/>
      <c r="M63" s="160">
        <f>SUM(M64:M66)</f>
        <v>0</v>
      </c>
      <c r="N63" s="160"/>
      <c r="O63" s="160">
        <f>SUM(O64:O66)</f>
        <v>7.71</v>
      </c>
      <c r="P63" s="160"/>
      <c r="Q63" s="160">
        <f>SUM(Q64:Q66)</f>
        <v>0</v>
      </c>
      <c r="R63" s="160"/>
      <c r="S63" s="160"/>
      <c r="T63" s="160"/>
      <c r="U63" s="160"/>
      <c r="V63" s="160">
        <f>SUM(V64:V66)</f>
        <v>246.46</v>
      </c>
      <c r="W63" s="160"/>
      <c r="X63" s="160"/>
      <c r="AG63" t="s">
        <v>141</v>
      </c>
    </row>
    <row r="64" spans="1:60" outlineLevel="1" x14ac:dyDescent="0.2">
      <c r="A64" s="174">
        <v>18</v>
      </c>
      <c r="B64" s="175" t="s">
        <v>526</v>
      </c>
      <c r="C64" s="183" t="s">
        <v>527</v>
      </c>
      <c r="D64" s="176" t="s">
        <v>220</v>
      </c>
      <c r="E64" s="177">
        <v>84</v>
      </c>
      <c r="F64" s="178"/>
      <c r="G64" s="179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21</v>
      </c>
      <c r="M64" s="158">
        <f>G64*(1+L64/100)</f>
        <v>0</v>
      </c>
      <c r="N64" s="158">
        <v>2.9E-4</v>
      </c>
      <c r="O64" s="158">
        <f>ROUND(E64*N64,2)</f>
        <v>0.02</v>
      </c>
      <c r="P64" s="158">
        <v>0</v>
      </c>
      <c r="Q64" s="158">
        <f>ROUND(E64*P64,2)</f>
        <v>0</v>
      </c>
      <c r="R64" s="158"/>
      <c r="S64" s="158" t="s">
        <v>155</v>
      </c>
      <c r="T64" s="158" t="s">
        <v>197</v>
      </c>
      <c r="U64" s="158">
        <v>1.0169999999999999</v>
      </c>
      <c r="V64" s="158">
        <f>ROUND(E64*U64,2)</f>
        <v>85.43</v>
      </c>
      <c r="W64" s="158"/>
      <c r="X64" s="158" t="s">
        <v>198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199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4">
        <v>19</v>
      </c>
      <c r="B65" s="175" t="s">
        <v>528</v>
      </c>
      <c r="C65" s="183" t="s">
        <v>529</v>
      </c>
      <c r="D65" s="176" t="s">
        <v>220</v>
      </c>
      <c r="E65" s="177">
        <v>84</v>
      </c>
      <c r="F65" s="178"/>
      <c r="G65" s="179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8">
        <v>7.374E-2</v>
      </c>
      <c r="O65" s="158">
        <f>ROUND(E65*N65,2)</f>
        <v>6.19</v>
      </c>
      <c r="P65" s="158">
        <v>0</v>
      </c>
      <c r="Q65" s="158">
        <f>ROUND(E65*P65,2)</f>
        <v>0</v>
      </c>
      <c r="R65" s="158"/>
      <c r="S65" s="158" t="s">
        <v>155</v>
      </c>
      <c r="T65" s="158" t="s">
        <v>197</v>
      </c>
      <c r="U65" s="158">
        <v>1.917</v>
      </c>
      <c r="V65" s="158">
        <f>ROUND(E65*U65,2)</f>
        <v>161.03</v>
      </c>
      <c r="W65" s="158"/>
      <c r="X65" s="158" t="s">
        <v>198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199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22.5" outlineLevel="1" x14ac:dyDescent="0.2">
      <c r="A66" s="174">
        <v>20</v>
      </c>
      <c r="B66" s="175" t="s">
        <v>530</v>
      </c>
      <c r="C66" s="183" t="s">
        <v>531</v>
      </c>
      <c r="D66" s="176" t="s">
        <v>254</v>
      </c>
      <c r="E66" s="177">
        <v>1.5</v>
      </c>
      <c r="F66" s="178"/>
      <c r="G66" s="179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1</v>
      </c>
      <c r="O66" s="158">
        <f>ROUND(E66*N66,2)</f>
        <v>1.5</v>
      </c>
      <c r="P66" s="158">
        <v>0</v>
      </c>
      <c r="Q66" s="158">
        <f>ROUND(E66*P66,2)</f>
        <v>0</v>
      </c>
      <c r="R66" s="158" t="s">
        <v>214</v>
      </c>
      <c r="S66" s="158" t="s">
        <v>155</v>
      </c>
      <c r="T66" s="158" t="s">
        <v>197</v>
      </c>
      <c r="U66" s="158">
        <v>0</v>
      </c>
      <c r="V66" s="158">
        <f>ROUND(E66*U66,2)</f>
        <v>0</v>
      </c>
      <c r="W66" s="158"/>
      <c r="X66" s="158" t="s">
        <v>215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216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1" t="s">
        <v>140</v>
      </c>
      <c r="B67" s="162" t="s">
        <v>86</v>
      </c>
      <c r="C67" s="181" t="s">
        <v>87</v>
      </c>
      <c r="D67" s="163"/>
      <c r="E67" s="164"/>
      <c r="F67" s="165"/>
      <c r="G67" s="166">
        <f>SUMIF(AG68:AG89,"&lt;&gt;NOR",G68:G89)</f>
        <v>0</v>
      </c>
      <c r="H67" s="160"/>
      <c r="I67" s="160">
        <f>SUM(I68:I89)</f>
        <v>0</v>
      </c>
      <c r="J67" s="160"/>
      <c r="K67" s="160">
        <f>SUM(K68:K89)</f>
        <v>0</v>
      </c>
      <c r="L67" s="160"/>
      <c r="M67" s="160">
        <f>SUM(M68:M89)</f>
        <v>0</v>
      </c>
      <c r="N67" s="160"/>
      <c r="O67" s="160">
        <f>SUM(O68:O89)</f>
        <v>24.250000000000004</v>
      </c>
      <c r="P67" s="160"/>
      <c r="Q67" s="160">
        <f>SUM(Q68:Q89)</f>
        <v>0</v>
      </c>
      <c r="R67" s="160"/>
      <c r="S67" s="160"/>
      <c r="T67" s="160"/>
      <c r="U67" s="160"/>
      <c r="V67" s="160">
        <f>SUM(V68:V89)</f>
        <v>70.000000000000014</v>
      </c>
      <c r="W67" s="160"/>
      <c r="X67" s="160"/>
      <c r="AG67" t="s">
        <v>141</v>
      </c>
    </row>
    <row r="68" spans="1:60" outlineLevel="1" x14ac:dyDescent="0.2">
      <c r="A68" s="167">
        <v>21</v>
      </c>
      <c r="B68" s="168" t="s">
        <v>382</v>
      </c>
      <c r="C68" s="182" t="s">
        <v>383</v>
      </c>
      <c r="D68" s="169" t="s">
        <v>196</v>
      </c>
      <c r="E68" s="170">
        <v>1.3</v>
      </c>
      <c r="F68" s="171"/>
      <c r="G68" s="172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2.5249999999999999</v>
      </c>
      <c r="O68" s="158">
        <f>ROUND(E68*N68,2)</f>
        <v>3.28</v>
      </c>
      <c r="P68" s="158">
        <v>0</v>
      </c>
      <c r="Q68" s="158">
        <f>ROUND(E68*P68,2)</f>
        <v>0</v>
      </c>
      <c r="R68" s="158"/>
      <c r="S68" s="158" t="s">
        <v>155</v>
      </c>
      <c r="T68" s="158" t="s">
        <v>197</v>
      </c>
      <c r="U68" s="158">
        <v>0.58899999999999997</v>
      </c>
      <c r="V68" s="158">
        <f>ROUND(E68*U68,2)</f>
        <v>0.77</v>
      </c>
      <c r="W68" s="158"/>
      <c r="X68" s="158" t="s">
        <v>198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199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9" t="s">
        <v>532</v>
      </c>
      <c r="D69" s="187"/>
      <c r="E69" s="188">
        <v>1.3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201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9" t="s">
        <v>499</v>
      </c>
      <c r="D70" s="187"/>
      <c r="E70" s="18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49"/>
      <c r="Z70" s="149"/>
      <c r="AA70" s="149"/>
      <c r="AB70" s="149"/>
      <c r="AC70" s="149"/>
      <c r="AD70" s="149"/>
      <c r="AE70" s="149"/>
      <c r="AF70" s="149"/>
      <c r="AG70" s="149" t="s">
        <v>201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67">
        <v>22</v>
      </c>
      <c r="B71" s="168" t="s">
        <v>386</v>
      </c>
      <c r="C71" s="182" t="s">
        <v>387</v>
      </c>
      <c r="D71" s="169" t="s">
        <v>204</v>
      </c>
      <c r="E71" s="170">
        <v>48.6</v>
      </c>
      <c r="F71" s="171"/>
      <c r="G71" s="172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3.9309999999999998E-2</v>
      </c>
      <c r="O71" s="158">
        <f>ROUND(E71*N71,2)</f>
        <v>1.91</v>
      </c>
      <c r="P71" s="158">
        <v>0</v>
      </c>
      <c r="Q71" s="158">
        <f>ROUND(E71*P71,2)</f>
        <v>0</v>
      </c>
      <c r="R71" s="158"/>
      <c r="S71" s="158" t="s">
        <v>155</v>
      </c>
      <c r="T71" s="158" t="s">
        <v>197</v>
      </c>
      <c r="U71" s="158">
        <v>0.65</v>
      </c>
      <c r="V71" s="158">
        <f>ROUND(E71*U71,2)</f>
        <v>31.59</v>
      </c>
      <c r="W71" s="158"/>
      <c r="X71" s="158" t="s">
        <v>198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199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9" t="s">
        <v>533</v>
      </c>
      <c r="D72" s="187"/>
      <c r="E72" s="18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9"/>
      <c r="Z72" s="149"/>
      <c r="AA72" s="149"/>
      <c r="AB72" s="149"/>
      <c r="AC72" s="149"/>
      <c r="AD72" s="149"/>
      <c r="AE72" s="149"/>
      <c r="AF72" s="149"/>
      <c r="AG72" s="149" t="s">
        <v>201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9" t="s">
        <v>534</v>
      </c>
      <c r="D73" s="187"/>
      <c r="E73" s="188">
        <v>48.6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9"/>
      <c r="Z73" s="149"/>
      <c r="AA73" s="149"/>
      <c r="AB73" s="149"/>
      <c r="AC73" s="149"/>
      <c r="AD73" s="149"/>
      <c r="AE73" s="149"/>
      <c r="AF73" s="149"/>
      <c r="AG73" s="149" t="s">
        <v>201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22.5" outlineLevel="1" x14ac:dyDescent="0.2">
      <c r="A74" s="167">
        <v>23</v>
      </c>
      <c r="B74" s="168" t="s">
        <v>392</v>
      </c>
      <c r="C74" s="182" t="s">
        <v>393</v>
      </c>
      <c r="D74" s="169" t="s">
        <v>204</v>
      </c>
      <c r="E74" s="170">
        <v>48.6</v>
      </c>
      <c r="F74" s="171"/>
      <c r="G74" s="172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8">
        <v>0</v>
      </c>
      <c r="O74" s="158">
        <f>ROUND(E74*N74,2)</f>
        <v>0</v>
      </c>
      <c r="P74" s="158">
        <v>0</v>
      </c>
      <c r="Q74" s="158">
        <f>ROUND(E74*P74,2)</f>
        <v>0</v>
      </c>
      <c r="R74" s="158"/>
      <c r="S74" s="158" t="s">
        <v>155</v>
      </c>
      <c r="T74" s="158" t="s">
        <v>197</v>
      </c>
      <c r="U74" s="158">
        <v>0.35</v>
      </c>
      <c r="V74" s="158">
        <f>ROUND(E74*U74,2)</f>
        <v>17.010000000000002</v>
      </c>
      <c r="W74" s="158"/>
      <c r="X74" s="158" t="s">
        <v>198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199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9" t="s">
        <v>535</v>
      </c>
      <c r="D75" s="187"/>
      <c r="E75" s="188">
        <v>48.6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49"/>
      <c r="Z75" s="149"/>
      <c r="AA75" s="149"/>
      <c r="AB75" s="149"/>
      <c r="AC75" s="149"/>
      <c r="AD75" s="149"/>
      <c r="AE75" s="149"/>
      <c r="AF75" s="149"/>
      <c r="AG75" s="149" t="s">
        <v>201</v>
      </c>
      <c r="AH75" s="149">
        <v>5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67">
        <v>24</v>
      </c>
      <c r="B76" s="168" t="s">
        <v>400</v>
      </c>
      <c r="C76" s="182" t="s">
        <v>401</v>
      </c>
      <c r="D76" s="169" t="s">
        <v>196</v>
      </c>
      <c r="E76" s="170">
        <v>7.29</v>
      </c>
      <c r="F76" s="171"/>
      <c r="G76" s="172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2.5249999999999999</v>
      </c>
      <c r="O76" s="158">
        <f>ROUND(E76*N76,2)</f>
        <v>18.41</v>
      </c>
      <c r="P76" s="158">
        <v>0</v>
      </c>
      <c r="Q76" s="158">
        <f>ROUND(E76*P76,2)</f>
        <v>0</v>
      </c>
      <c r="R76" s="158"/>
      <c r="S76" s="158" t="s">
        <v>155</v>
      </c>
      <c r="T76" s="158" t="s">
        <v>197</v>
      </c>
      <c r="U76" s="158">
        <v>0.45900000000000002</v>
      </c>
      <c r="V76" s="158">
        <f>ROUND(E76*U76,2)</f>
        <v>3.35</v>
      </c>
      <c r="W76" s="158"/>
      <c r="X76" s="158" t="s">
        <v>198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199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60" t="s">
        <v>402</v>
      </c>
      <c r="D77" s="261"/>
      <c r="E77" s="261"/>
      <c r="F77" s="261"/>
      <c r="G77" s="261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9"/>
      <c r="Z77" s="149"/>
      <c r="AA77" s="149"/>
      <c r="AB77" s="149"/>
      <c r="AC77" s="149"/>
      <c r="AD77" s="149"/>
      <c r="AE77" s="149"/>
      <c r="AF77" s="149"/>
      <c r="AG77" s="149" t="s">
        <v>150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9" t="s">
        <v>536</v>
      </c>
      <c r="D78" s="187"/>
      <c r="E78" s="18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9"/>
      <c r="Z78" s="149"/>
      <c r="AA78" s="149"/>
      <c r="AB78" s="149"/>
      <c r="AC78" s="149"/>
      <c r="AD78" s="149"/>
      <c r="AE78" s="149"/>
      <c r="AF78" s="149"/>
      <c r="AG78" s="149" t="s">
        <v>201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9" t="s">
        <v>537</v>
      </c>
      <c r="D79" s="187"/>
      <c r="E79" s="188">
        <v>7.29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49"/>
      <c r="Z79" s="149"/>
      <c r="AA79" s="149"/>
      <c r="AB79" s="149"/>
      <c r="AC79" s="149"/>
      <c r="AD79" s="149"/>
      <c r="AE79" s="149"/>
      <c r="AF79" s="149"/>
      <c r="AG79" s="149" t="s">
        <v>201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67">
        <v>25</v>
      </c>
      <c r="B80" s="168" t="s">
        <v>406</v>
      </c>
      <c r="C80" s="182" t="s">
        <v>407</v>
      </c>
      <c r="D80" s="169" t="s">
        <v>254</v>
      </c>
      <c r="E80" s="170">
        <v>0.17</v>
      </c>
      <c r="F80" s="171"/>
      <c r="G80" s="172">
        <f>ROUND(E80*F80,2)</f>
        <v>0</v>
      </c>
      <c r="H80" s="159"/>
      <c r="I80" s="158">
        <f>ROUND(E80*H80,2)</f>
        <v>0</v>
      </c>
      <c r="J80" s="159"/>
      <c r="K80" s="158">
        <f>ROUND(E80*J80,2)</f>
        <v>0</v>
      </c>
      <c r="L80" s="158">
        <v>21</v>
      </c>
      <c r="M80" s="158">
        <f>G80*(1+L80/100)</f>
        <v>0</v>
      </c>
      <c r="N80" s="158">
        <v>1.01494</v>
      </c>
      <c r="O80" s="158">
        <f>ROUND(E80*N80,2)</f>
        <v>0.17</v>
      </c>
      <c r="P80" s="158">
        <v>0</v>
      </c>
      <c r="Q80" s="158">
        <f>ROUND(E80*P80,2)</f>
        <v>0</v>
      </c>
      <c r="R80" s="158"/>
      <c r="S80" s="158" t="s">
        <v>155</v>
      </c>
      <c r="T80" s="158" t="s">
        <v>197</v>
      </c>
      <c r="U80" s="158">
        <v>30.355</v>
      </c>
      <c r="V80" s="158">
        <f>ROUND(E80*U80,2)</f>
        <v>5.16</v>
      </c>
      <c r="W80" s="158"/>
      <c r="X80" s="158" t="s">
        <v>198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199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9" t="s">
        <v>538</v>
      </c>
      <c r="D81" s="187"/>
      <c r="E81" s="18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9"/>
      <c r="Z81" s="149"/>
      <c r="AA81" s="149"/>
      <c r="AB81" s="149"/>
      <c r="AC81" s="149"/>
      <c r="AD81" s="149"/>
      <c r="AE81" s="149"/>
      <c r="AF81" s="149"/>
      <c r="AG81" s="149" t="s">
        <v>201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9" t="s">
        <v>539</v>
      </c>
      <c r="D82" s="187"/>
      <c r="E82" s="188">
        <v>0.17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49"/>
      <c r="Z82" s="149"/>
      <c r="AA82" s="149"/>
      <c r="AB82" s="149"/>
      <c r="AC82" s="149"/>
      <c r="AD82" s="149"/>
      <c r="AE82" s="149"/>
      <c r="AF82" s="149"/>
      <c r="AG82" s="149" t="s">
        <v>201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67">
        <v>26</v>
      </c>
      <c r="B83" s="168" t="s">
        <v>540</v>
      </c>
      <c r="C83" s="182" t="s">
        <v>541</v>
      </c>
      <c r="D83" s="169" t="s">
        <v>254</v>
      </c>
      <c r="E83" s="170">
        <v>0.44</v>
      </c>
      <c r="F83" s="171"/>
      <c r="G83" s="172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21</v>
      </c>
      <c r="M83" s="158">
        <f>G83*(1+L83/100)</f>
        <v>0</v>
      </c>
      <c r="N83" s="158">
        <v>1.0531299999999999</v>
      </c>
      <c r="O83" s="158">
        <f>ROUND(E83*N83,2)</f>
        <v>0.46</v>
      </c>
      <c r="P83" s="158">
        <v>0</v>
      </c>
      <c r="Q83" s="158">
        <f>ROUND(E83*P83,2)</f>
        <v>0</v>
      </c>
      <c r="R83" s="158"/>
      <c r="S83" s="158" t="s">
        <v>155</v>
      </c>
      <c r="T83" s="158" t="s">
        <v>197</v>
      </c>
      <c r="U83" s="158">
        <v>16.86</v>
      </c>
      <c r="V83" s="158">
        <f>ROUND(E83*U83,2)</f>
        <v>7.42</v>
      </c>
      <c r="W83" s="158"/>
      <c r="X83" s="158" t="s">
        <v>198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199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9" t="s">
        <v>542</v>
      </c>
      <c r="D84" s="187"/>
      <c r="E84" s="188">
        <v>0.44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49"/>
      <c r="Z84" s="149"/>
      <c r="AA84" s="149"/>
      <c r="AB84" s="149"/>
      <c r="AC84" s="149"/>
      <c r="AD84" s="149"/>
      <c r="AE84" s="149"/>
      <c r="AF84" s="149"/>
      <c r="AG84" s="149" t="s">
        <v>201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67">
        <v>27</v>
      </c>
      <c r="B85" s="168" t="s">
        <v>414</v>
      </c>
      <c r="C85" s="182" t="s">
        <v>415</v>
      </c>
      <c r="D85" s="169" t="s">
        <v>204</v>
      </c>
      <c r="E85" s="170">
        <v>24</v>
      </c>
      <c r="F85" s="171"/>
      <c r="G85" s="172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21</v>
      </c>
      <c r="M85" s="158">
        <f>G85*(1+L85/100)</f>
        <v>0</v>
      </c>
      <c r="N85" s="158">
        <v>1.9000000000000001E-4</v>
      </c>
      <c r="O85" s="158">
        <f>ROUND(E85*N85,2)</f>
        <v>0</v>
      </c>
      <c r="P85" s="158">
        <v>0</v>
      </c>
      <c r="Q85" s="158">
        <f>ROUND(E85*P85,2)</f>
        <v>0</v>
      </c>
      <c r="R85" s="158"/>
      <c r="S85" s="158" t="s">
        <v>155</v>
      </c>
      <c r="T85" s="158" t="s">
        <v>197</v>
      </c>
      <c r="U85" s="158">
        <v>0.19600000000000001</v>
      </c>
      <c r="V85" s="158">
        <f>ROUND(E85*U85,2)</f>
        <v>4.7</v>
      </c>
      <c r="W85" s="158"/>
      <c r="X85" s="158" t="s">
        <v>198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199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89" t="s">
        <v>416</v>
      </c>
      <c r="D86" s="187"/>
      <c r="E86" s="18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49"/>
      <c r="Z86" s="149"/>
      <c r="AA86" s="149"/>
      <c r="AB86" s="149"/>
      <c r="AC86" s="149"/>
      <c r="AD86" s="149"/>
      <c r="AE86" s="149"/>
      <c r="AF86" s="149"/>
      <c r="AG86" s="149" t="s">
        <v>201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89" t="s">
        <v>543</v>
      </c>
      <c r="D87" s="187"/>
      <c r="E87" s="188">
        <v>24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49"/>
      <c r="Z87" s="149"/>
      <c r="AA87" s="149"/>
      <c r="AB87" s="149"/>
      <c r="AC87" s="149"/>
      <c r="AD87" s="149"/>
      <c r="AE87" s="149"/>
      <c r="AF87" s="149"/>
      <c r="AG87" s="149" t="s">
        <v>201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67">
        <v>28</v>
      </c>
      <c r="B88" s="168" t="s">
        <v>419</v>
      </c>
      <c r="C88" s="182" t="s">
        <v>420</v>
      </c>
      <c r="D88" s="169" t="s">
        <v>204</v>
      </c>
      <c r="E88" s="170">
        <v>28.8</v>
      </c>
      <c r="F88" s="171"/>
      <c r="G88" s="172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21</v>
      </c>
      <c r="M88" s="158">
        <f>G88*(1+L88/100)</f>
        <v>0</v>
      </c>
      <c r="N88" s="158">
        <v>5.9999999999999995E-4</v>
      </c>
      <c r="O88" s="158">
        <f>ROUND(E88*N88,2)</f>
        <v>0.02</v>
      </c>
      <c r="P88" s="158">
        <v>0</v>
      </c>
      <c r="Q88" s="158">
        <f>ROUND(E88*P88,2)</f>
        <v>0</v>
      </c>
      <c r="R88" s="158" t="s">
        <v>214</v>
      </c>
      <c r="S88" s="158" t="s">
        <v>155</v>
      </c>
      <c r="T88" s="158" t="s">
        <v>197</v>
      </c>
      <c r="U88" s="158">
        <v>0</v>
      </c>
      <c r="V88" s="158">
        <f>ROUND(E88*U88,2)</f>
        <v>0</v>
      </c>
      <c r="W88" s="158"/>
      <c r="X88" s="158" t="s">
        <v>215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216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9" t="s">
        <v>544</v>
      </c>
      <c r="D89" s="187"/>
      <c r="E89" s="188">
        <v>28.8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201</v>
      </c>
      <c r="AH89" s="149">
        <v>5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x14ac:dyDescent="0.2">
      <c r="A90" s="161" t="s">
        <v>140</v>
      </c>
      <c r="B90" s="162" t="s">
        <v>90</v>
      </c>
      <c r="C90" s="181" t="s">
        <v>91</v>
      </c>
      <c r="D90" s="163"/>
      <c r="E90" s="164"/>
      <c r="F90" s="165"/>
      <c r="G90" s="166">
        <f>SUMIF(AG91:AG95,"&lt;&gt;NOR",G91:G95)</f>
        <v>0</v>
      </c>
      <c r="H90" s="160"/>
      <c r="I90" s="160">
        <f>SUM(I91:I95)</f>
        <v>0</v>
      </c>
      <c r="J90" s="160"/>
      <c r="K90" s="160">
        <f>SUM(K91:K95)</f>
        <v>0</v>
      </c>
      <c r="L90" s="160"/>
      <c r="M90" s="160">
        <f>SUM(M91:M95)</f>
        <v>0</v>
      </c>
      <c r="N90" s="160"/>
      <c r="O90" s="160">
        <f>SUM(O91:O95)</f>
        <v>9.19</v>
      </c>
      <c r="P90" s="160"/>
      <c r="Q90" s="160">
        <f>SUM(Q91:Q95)</f>
        <v>0</v>
      </c>
      <c r="R90" s="160"/>
      <c r="S90" s="160"/>
      <c r="T90" s="160"/>
      <c r="U90" s="160"/>
      <c r="V90" s="160">
        <f>SUM(V91:V95)</f>
        <v>5</v>
      </c>
      <c r="W90" s="160"/>
      <c r="X90" s="160"/>
      <c r="AG90" t="s">
        <v>141</v>
      </c>
    </row>
    <row r="91" spans="1:60" outlineLevel="1" x14ac:dyDescent="0.2">
      <c r="A91" s="167">
        <v>29</v>
      </c>
      <c r="B91" s="168" t="s">
        <v>545</v>
      </c>
      <c r="C91" s="182" t="s">
        <v>546</v>
      </c>
      <c r="D91" s="169" t="s">
        <v>204</v>
      </c>
      <c r="E91" s="170">
        <v>20</v>
      </c>
      <c r="F91" s="171"/>
      <c r="G91" s="172">
        <f>ROUND(E91*F91,2)</f>
        <v>0</v>
      </c>
      <c r="H91" s="159"/>
      <c r="I91" s="158">
        <f>ROUND(E91*H91,2)</f>
        <v>0</v>
      </c>
      <c r="J91" s="159"/>
      <c r="K91" s="158">
        <f>ROUND(E91*J91,2)</f>
        <v>0</v>
      </c>
      <c r="L91" s="158">
        <v>21</v>
      </c>
      <c r="M91" s="158">
        <f>G91*(1+L91/100)</f>
        <v>0</v>
      </c>
      <c r="N91" s="158">
        <v>0.45926</v>
      </c>
      <c r="O91" s="158">
        <f>ROUND(E91*N91,2)</f>
        <v>9.19</v>
      </c>
      <c r="P91" s="158">
        <v>0</v>
      </c>
      <c r="Q91" s="158">
        <f>ROUND(E91*P91,2)</f>
        <v>0</v>
      </c>
      <c r="R91" s="158"/>
      <c r="S91" s="158" t="s">
        <v>155</v>
      </c>
      <c r="T91" s="158" t="s">
        <v>197</v>
      </c>
      <c r="U91" s="158">
        <v>0.25</v>
      </c>
      <c r="V91" s="158">
        <f>ROUND(E91*U91,2)</f>
        <v>5</v>
      </c>
      <c r="W91" s="158"/>
      <c r="X91" s="158" t="s">
        <v>198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199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60" t="s">
        <v>547</v>
      </c>
      <c r="D92" s="261"/>
      <c r="E92" s="261"/>
      <c r="F92" s="261"/>
      <c r="G92" s="261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49"/>
      <c r="Z92" s="149"/>
      <c r="AA92" s="149"/>
      <c r="AB92" s="149"/>
      <c r="AC92" s="149"/>
      <c r="AD92" s="149"/>
      <c r="AE92" s="149"/>
      <c r="AF92" s="149"/>
      <c r="AG92" s="149" t="s">
        <v>150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62" t="s">
        <v>548</v>
      </c>
      <c r="D93" s="263"/>
      <c r="E93" s="263"/>
      <c r="F93" s="263"/>
      <c r="G93" s="263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9"/>
      <c r="Z93" s="149"/>
      <c r="AA93" s="149"/>
      <c r="AB93" s="149"/>
      <c r="AC93" s="149"/>
      <c r="AD93" s="149"/>
      <c r="AE93" s="149"/>
      <c r="AF93" s="149"/>
      <c r="AG93" s="149" t="s">
        <v>150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67">
        <v>30</v>
      </c>
      <c r="B94" s="168" t="s">
        <v>549</v>
      </c>
      <c r="C94" s="182" t="s">
        <v>550</v>
      </c>
      <c r="D94" s="169" t="s">
        <v>551</v>
      </c>
      <c r="E94" s="170">
        <v>20</v>
      </c>
      <c r="F94" s="171"/>
      <c r="G94" s="172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8">
        <v>0</v>
      </c>
      <c r="O94" s="158">
        <f>ROUND(E94*N94,2)</f>
        <v>0</v>
      </c>
      <c r="P94" s="158">
        <v>0</v>
      </c>
      <c r="Q94" s="158">
        <f>ROUND(E94*P94,2)</f>
        <v>0</v>
      </c>
      <c r="R94" s="158"/>
      <c r="S94" s="158" t="s">
        <v>145</v>
      </c>
      <c r="T94" s="158" t="s">
        <v>164</v>
      </c>
      <c r="U94" s="158">
        <v>0</v>
      </c>
      <c r="V94" s="158">
        <f>ROUND(E94*U94,2)</f>
        <v>0</v>
      </c>
      <c r="W94" s="158"/>
      <c r="X94" s="158" t="s">
        <v>198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199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60" t="s">
        <v>552</v>
      </c>
      <c r="D95" s="261"/>
      <c r="E95" s="261"/>
      <c r="F95" s="261"/>
      <c r="G95" s="261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49"/>
      <c r="Z95" s="149"/>
      <c r="AA95" s="149"/>
      <c r="AB95" s="149"/>
      <c r="AC95" s="149"/>
      <c r="AD95" s="149"/>
      <c r="AE95" s="149"/>
      <c r="AF95" s="149"/>
      <c r="AG95" s="149" t="s">
        <v>150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x14ac:dyDescent="0.2">
      <c r="A96" s="161" t="s">
        <v>140</v>
      </c>
      <c r="B96" s="162" t="s">
        <v>108</v>
      </c>
      <c r="C96" s="181" t="s">
        <v>109</v>
      </c>
      <c r="D96" s="163"/>
      <c r="E96" s="164"/>
      <c r="F96" s="165"/>
      <c r="G96" s="166">
        <f>SUMIF(AG97:AG103,"&lt;&gt;NOR",G97:G103)</f>
        <v>0</v>
      </c>
      <c r="H96" s="160"/>
      <c r="I96" s="160">
        <f>SUM(I97:I103)</f>
        <v>0</v>
      </c>
      <c r="J96" s="160"/>
      <c r="K96" s="160">
        <f>SUM(K97:K103)</f>
        <v>0</v>
      </c>
      <c r="L96" s="160"/>
      <c r="M96" s="160">
        <f>SUM(M97:M103)</f>
        <v>0</v>
      </c>
      <c r="N96" s="160"/>
      <c r="O96" s="160">
        <f>SUM(O97:O103)</f>
        <v>0.03</v>
      </c>
      <c r="P96" s="160"/>
      <c r="Q96" s="160">
        <f>SUM(Q97:Q103)</f>
        <v>0</v>
      </c>
      <c r="R96" s="160"/>
      <c r="S96" s="160"/>
      <c r="T96" s="160"/>
      <c r="U96" s="160"/>
      <c r="V96" s="160">
        <f>SUM(V97:V103)</f>
        <v>113.08</v>
      </c>
      <c r="W96" s="160"/>
      <c r="X96" s="160"/>
      <c r="AG96" t="s">
        <v>141</v>
      </c>
    </row>
    <row r="97" spans="1:60" outlineLevel="1" x14ac:dyDescent="0.2">
      <c r="A97" s="174">
        <v>31</v>
      </c>
      <c r="B97" s="175" t="s">
        <v>553</v>
      </c>
      <c r="C97" s="183" t="s">
        <v>554</v>
      </c>
      <c r="D97" s="176" t="s">
        <v>267</v>
      </c>
      <c r="E97" s="177">
        <v>22</v>
      </c>
      <c r="F97" s="178"/>
      <c r="G97" s="179">
        <f>ROUND(E97*F97,2)</f>
        <v>0</v>
      </c>
      <c r="H97" s="159"/>
      <c r="I97" s="158">
        <f>ROUND(E97*H97,2)</f>
        <v>0</v>
      </c>
      <c r="J97" s="159"/>
      <c r="K97" s="158">
        <f>ROUND(E97*J97,2)</f>
        <v>0</v>
      </c>
      <c r="L97" s="158">
        <v>21</v>
      </c>
      <c r="M97" s="158">
        <f>G97*(1+L97/100)</f>
        <v>0</v>
      </c>
      <c r="N97" s="158">
        <v>0</v>
      </c>
      <c r="O97" s="158">
        <f>ROUND(E97*N97,2)</f>
        <v>0</v>
      </c>
      <c r="P97" s="158">
        <v>0</v>
      </c>
      <c r="Q97" s="158">
        <f>ROUND(E97*P97,2)</f>
        <v>0</v>
      </c>
      <c r="R97" s="158"/>
      <c r="S97" s="158" t="s">
        <v>155</v>
      </c>
      <c r="T97" s="158" t="s">
        <v>197</v>
      </c>
      <c r="U97" s="158">
        <v>0.158</v>
      </c>
      <c r="V97" s="158">
        <f>ROUND(E97*U97,2)</f>
        <v>3.48</v>
      </c>
      <c r="W97" s="158"/>
      <c r="X97" s="158" t="s">
        <v>198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199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4">
        <v>32</v>
      </c>
      <c r="B98" s="175" t="s">
        <v>555</v>
      </c>
      <c r="C98" s="183" t="s">
        <v>556</v>
      </c>
      <c r="D98" s="176" t="s">
        <v>220</v>
      </c>
      <c r="E98" s="177">
        <v>23</v>
      </c>
      <c r="F98" s="178"/>
      <c r="G98" s="179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8">
        <v>6.0000000000000002E-5</v>
      </c>
      <c r="O98" s="158">
        <f>ROUND(E98*N98,2)</f>
        <v>0</v>
      </c>
      <c r="P98" s="158">
        <v>0</v>
      </c>
      <c r="Q98" s="158">
        <f>ROUND(E98*P98,2)</f>
        <v>0</v>
      </c>
      <c r="R98" s="158"/>
      <c r="S98" s="158" t="s">
        <v>155</v>
      </c>
      <c r="T98" s="158" t="s">
        <v>197</v>
      </c>
      <c r="U98" s="158">
        <v>0.23</v>
      </c>
      <c r="V98" s="158">
        <f>ROUND(E98*U98,2)</f>
        <v>5.29</v>
      </c>
      <c r="W98" s="158"/>
      <c r="X98" s="158" t="s">
        <v>198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199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22.5" outlineLevel="1" x14ac:dyDescent="0.2">
      <c r="A99" s="167">
        <v>33</v>
      </c>
      <c r="B99" s="168" t="s">
        <v>557</v>
      </c>
      <c r="C99" s="182" t="s">
        <v>558</v>
      </c>
      <c r="D99" s="169" t="s">
        <v>559</v>
      </c>
      <c r="E99" s="170">
        <v>472</v>
      </c>
      <c r="F99" s="171"/>
      <c r="G99" s="172">
        <f>ROUND(E99*F99,2)</f>
        <v>0</v>
      </c>
      <c r="H99" s="159"/>
      <c r="I99" s="158">
        <f>ROUND(E99*H99,2)</f>
        <v>0</v>
      </c>
      <c r="J99" s="159"/>
      <c r="K99" s="158">
        <f>ROUND(E99*J99,2)</f>
        <v>0</v>
      </c>
      <c r="L99" s="158">
        <v>21</v>
      </c>
      <c r="M99" s="158">
        <f>G99*(1+L99/100)</f>
        <v>0</v>
      </c>
      <c r="N99" s="158">
        <v>6.0000000000000002E-5</v>
      </c>
      <c r="O99" s="158">
        <f>ROUND(E99*N99,2)</f>
        <v>0.03</v>
      </c>
      <c r="P99" s="158">
        <v>0</v>
      </c>
      <c r="Q99" s="158">
        <f>ROUND(E99*P99,2)</f>
        <v>0</v>
      </c>
      <c r="R99" s="158"/>
      <c r="S99" s="158" t="s">
        <v>155</v>
      </c>
      <c r="T99" s="158" t="s">
        <v>197</v>
      </c>
      <c r="U99" s="158">
        <v>0.221</v>
      </c>
      <c r="V99" s="158">
        <f>ROUND(E99*U99,2)</f>
        <v>104.31</v>
      </c>
      <c r="W99" s="158"/>
      <c r="X99" s="158" t="s">
        <v>198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199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56"/>
      <c r="B100" s="157"/>
      <c r="C100" s="260" t="s">
        <v>293</v>
      </c>
      <c r="D100" s="261"/>
      <c r="E100" s="261"/>
      <c r="F100" s="261"/>
      <c r="G100" s="261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150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73" t="str">
        <f>C100</f>
        <v>povrchová úprava nátěrem v kovářské matné černé, skladba musí odpovídat stupni korozivního zatížení C4</v>
      </c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9" t="s">
        <v>560</v>
      </c>
      <c r="D101" s="187"/>
      <c r="E101" s="18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201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9" t="s">
        <v>561</v>
      </c>
      <c r="D102" s="187"/>
      <c r="E102" s="188">
        <v>472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201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67">
        <v>34</v>
      </c>
      <c r="B103" s="168" t="s">
        <v>562</v>
      </c>
      <c r="C103" s="182" t="s">
        <v>563</v>
      </c>
      <c r="D103" s="271" t="s">
        <v>0</v>
      </c>
      <c r="E103" s="273"/>
      <c r="F103" s="274"/>
      <c r="G103" s="272">
        <f>ROUND(E103*F103,2)</f>
        <v>0</v>
      </c>
      <c r="H103" s="159"/>
      <c r="I103" s="158">
        <f>ROUND(E103*H103,2)</f>
        <v>0</v>
      </c>
      <c r="J103" s="159"/>
      <c r="K103" s="158">
        <f>ROUND(E103*J103,2)</f>
        <v>0</v>
      </c>
      <c r="L103" s="158">
        <v>21</v>
      </c>
      <c r="M103" s="158">
        <f>G103*(1+L103/100)</f>
        <v>0</v>
      </c>
      <c r="N103" s="158">
        <v>0</v>
      </c>
      <c r="O103" s="158">
        <f>ROUND(E103*N103,2)</f>
        <v>0</v>
      </c>
      <c r="P103" s="158">
        <v>0</v>
      </c>
      <c r="Q103" s="158">
        <f>ROUND(E103*P103,2)</f>
        <v>0</v>
      </c>
      <c r="R103" s="158"/>
      <c r="S103" s="158" t="s">
        <v>155</v>
      </c>
      <c r="T103" s="158" t="s">
        <v>197</v>
      </c>
      <c r="U103" s="158">
        <v>0</v>
      </c>
      <c r="V103" s="158">
        <f>ROUND(E103*U103,2)</f>
        <v>0</v>
      </c>
      <c r="W103" s="158"/>
      <c r="X103" s="158" t="s">
        <v>300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301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3"/>
      <c r="B104" s="4"/>
      <c r="C104" s="184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E104">
        <v>15</v>
      </c>
      <c r="AF104">
        <v>21</v>
      </c>
      <c r="AG104" t="s">
        <v>127</v>
      </c>
    </row>
    <row r="105" spans="1:60" x14ac:dyDescent="0.2">
      <c r="A105" s="152"/>
      <c r="B105" s="153" t="s">
        <v>31</v>
      </c>
      <c r="C105" s="185"/>
      <c r="D105" s="154"/>
      <c r="E105" s="155"/>
      <c r="F105" s="155"/>
      <c r="G105" s="180">
        <f>G8+G37+G49+G56+G63+G67+G90+G96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f>SUMIF(L7:L103,AE104,G7:G103)</f>
        <v>0</v>
      </c>
      <c r="AF105">
        <f>SUMIF(L7:L103,AF104,G7:G103)</f>
        <v>0</v>
      </c>
      <c r="AG105" t="s">
        <v>189</v>
      </c>
    </row>
    <row r="106" spans="1:60" x14ac:dyDescent="0.2">
      <c r="A106" s="3"/>
      <c r="B106" s="4"/>
      <c r="C106" s="184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">
      <c r="A107" s="3"/>
      <c r="B107" s="4"/>
      <c r="C107" s="184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">
      <c r="A108" s="246" t="s">
        <v>190</v>
      </c>
      <c r="B108" s="246"/>
      <c r="C108" s="247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A109" s="248"/>
      <c r="B109" s="249"/>
      <c r="C109" s="250"/>
      <c r="D109" s="249"/>
      <c r="E109" s="249"/>
      <c r="F109" s="249"/>
      <c r="G109" s="25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G109" t="s">
        <v>191</v>
      </c>
    </row>
    <row r="110" spans="1:60" x14ac:dyDescent="0.2">
      <c r="A110" s="252"/>
      <c r="B110" s="253"/>
      <c r="C110" s="254"/>
      <c r="D110" s="253"/>
      <c r="E110" s="253"/>
      <c r="F110" s="253"/>
      <c r="G110" s="25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52"/>
      <c r="B111" s="253"/>
      <c r="C111" s="254"/>
      <c r="D111" s="253"/>
      <c r="E111" s="253"/>
      <c r="F111" s="253"/>
      <c r="G111" s="25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">
      <c r="A112" s="252"/>
      <c r="B112" s="253"/>
      <c r="C112" s="254"/>
      <c r="D112" s="253"/>
      <c r="E112" s="253"/>
      <c r="F112" s="253"/>
      <c r="G112" s="25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">
      <c r="A113" s="256"/>
      <c r="B113" s="257"/>
      <c r="C113" s="258"/>
      <c r="D113" s="257"/>
      <c r="E113" s="257"/>
      <c r="F113" s="257"/>
      <c r="G113" s="25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3"/>
      <c r="B114" s="4"/>
      <c r="C114" s="184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C115" s="186"/>
      <c r="D115" s="10"/>
      <c r="AG115" t="s">
        <v>193</v>
      </c>
    </row>
    <row r="116" spans="1:33" x14ac:dyDescent="0.2">
      <c r="D116" s="10"/>
    </row>
    <row r="117" spans="1:33" x14ac:dyDescent="0.2">
      <c r="D117" s="10"/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3">
    <mergeCell ref="A1:G1"/>
    <mergeCell ref="C2:G2"/>
    <mergeCell ref="C3:G3"/>
    <mergeCell ref="C4:G4"/>
    <mergeCell ref="A108:C108"/>
    <mergeCell ref="A109:G113"/>
    <mergeCell ref="C31:G31"/>
    <mergeCell ref="C54:G54"/>
    <mergeCell ref="C77:G77"/>
    <mergeCell ref="C92:G92"/>
    <mergeCell ref="C93:G93"/>
    <mergeCell ref="C95:G95"/>
    <mergeCell ref="C100:G100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4A03-EA88-4EC8-90E5-0BEE0B476287}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42578125" style="123" customWidth="1"/>
    <col min="3" max="3" width="38.140625" style="123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  <col min="53" max="53" width="73.5703125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115</v>
      </c>
    </row>
    <row r="2" spans="1:60" ht="24.95" customHeight="1" x14ac:dyDescent="0.2">
      <c r="A2" s="141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116</v>
      </c>
    </row>
    <row r="3" spans="1:60" ht="24.95" customHeight="1" x14ac:dyDescent="0.2">
      <c r="A3" s="141" t="s">
        <v>9</v>
      </c>
      <c r="B3" s="49" t="s">
        <v>68</v>
      </c>
      <c r="C3" s="265" t="s">
        <v>69</v>
      </c>
      <c r="D3" s="266"/>
      <c r="E3" s="266"/>
      <c r="F3" s="266"/>
      <c r="G3" s="267"/>
      <c r="AC3" s="123" t="s">
        <v>116</v>
      </c>
      <c r="AG3" t="s">
        <v>117</v>
      </c>
    </row>
    <row r="4" spans="1:60" ht="24.95" customHeight="1" x14ac:dyDescent="0.2">
      <c r="A4" s="142" t="s">
        <v>10</v>
      </c>
      <c r="B4" s="143" t="s">
        <v>70</v>
      </c>
      <c r="C4" s="268" t="s">
        <v>71</v>
      </c>
      <c r="D4" s="269"/>
      <c r="E4" s="269"/>
      <c r="F4" s="269"/>
      <c r="G4" s="270"/>
      <c r="AG4" t="s">
        <v>118</v>
      </c>
    </row>
    <row r="5" spans="1:60" x14ac:dyDescent="0.2">
      <c r="D5" s="10"/>
    </row>
    <row r="6" spans="1:60" ht="38.25" x14ac:dyDescent="0.2">
      <c r="A6" s="145" t="s">
        <v>119</v>
      </c>
      <c r="B6" s="147" t="s">
        <v>120</v>
      </c>
      <c r="C6" s="147" t="s">
        <v>121</v>
      </c>
      <c r="D6" s="146" t="s">
        <v>122</v>
      </c>
      <c r="E6" s="145" t="s">
        <v>123</v>
      </c>
      <c r="F6" s="144" t="s">
        <v>124</v>
      </c>
      <c r="G6" s="145" t="s">
        <v>31</v>
      </c>
      <c r="H6" s="148" t="s">
        <v>32</v>
      </c>
      <c r="I6" s="148" t="s">
        <v>125</v>
      </c>
      <c r="J6" s="148" t="s">
        <v>33</v>
      </c>
      <c r="K6" s="148" t="s">
        <v>126</v>
      </c>
      <c r="L6" s="148" t="s">
        <v>127</v>
      </c>
      <c r="M6" s="148" t="s">
        <v>128</v>
      </c>
      <c r="N6" s="148" t="s">
        <v>129</v>
      </c>
      <c r="O6" s="148" t="s">
        <v>130</v>
      </c>
      <c r="P6" s="148" t="s">
        <v>131</v>
      </c>
      <c r="Q6" s="148" t="s">
        <v>132</v>
      </c>
      <c r="R6" s="148" t="s">
        <v>133</v>
      </c>
      <c r="S6" s="148" t="s">
        <v>134</v>
      </c>
      <c r="T6" s="148" t="s">
        <v>135</v>
      </c>
      <c r="U6" s="148" t="s">
        <v>136</v>
      </c>
      <c r="V6" s="148" t="s">
        <v>137</v>
      </c>
      <c r="W6" s="148" t="s">
        <v>138</v>
      </c>
      <c r="X6" s="148" t="s">
        <v>139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140</v>
      </c>
      <c r="B8" s="162" t="s">
        <v>58</v>
      </c>
      <c r="C8" s="181" t="s">
        <v>76</v>
      </c>
      <c r="D8" s="163"/>
      <c r="E8" s="164"/>
      <c r="F8" s="165"/>
      <c r="G8" s="166">
        <f>SUMIF(AG9:AG24,"&lt;&gt;NOR",G9:G24)</f>
        <v>0</v>
      </c>
      <c r="H8" s="160"/>
      <c r="I8" s="160">
        <f>SUM(I9:I24)</f>
        <v>0</v>
      </c>
      <c r="J8" s="160"/>
      <c r="K8" s="160">
        <f>SUM(K9:K24)</f>
        <v>0</v>
      </c>
      <c r="L8" s="160"/>
      <c r="M8" s="160">
        <f>SUM(M9:M24)</f>
        <v>0</v>
      </c>
      <c r="N8" s="160"/>
      <c r="O8" s="160">
        <f>SUM(O9:O24)</f>
        <v>0.09</v>
      </c>
      <c r="P8" s="160"/>
      <c r="Q8" s="160">
        <f>SUM(Q9:Q24)</f>
        <v>0</v>
      </c>
      <c r="R8" s="160"/>
      <c r="S8" s="160"/>
      <c r="T8" s="160"/>
      <c r="U8" s="160"/>
      <c r="V8" s="160">
        <f>SUM(V9:V24)</f>
        <v>35.78</v>
      </c>
      <c r="W8" s="160"/>
      <c r="X8" s="160"/>
      <c r="AG8" t="s">
        <v>141</v>
      </c>
    </row>
    <row r="9" spans="1:60" outlineLevel="1" x14ac:dyDescent="0.2">
      <c r="A9" s="167">
        <v>1</v>
      </c>
      <c r="B9" s="168" t="s">
        <v>564</v>
      </c>
      <c r="C9" s="182" t="s">
        <v>565</v>
      </c>
      <c r="D9" s="169" t="s">
        <v>196</v>
      </c>
      <c r="E9" s="170">
        <v>27.15</v>
      </c>
      <c r="F9" s="171"/>
      <c r="G9" s="17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155</v>
      </c>
      <c r="T9" s="158" t="s">
        <v>197</v>
      </c>
      <c r="U9" s="158">
        <v>0.33</v>
      </c>
      <c r="V9" s="158">
        <f>ROUND(E9*U9,2)</f>
        <v>8.9600000000000009</v>
      </c>
      <c r="W9" s="158"/>
      <c r="X9" s="158" t="s">
        <v>198</v>
      </c>
      <c r="Y9" s="149"/>
      <c r="Z9" s="149"/>
      <c r="AA9" s="149"/>
      <c r="AB9" s="149"/>
      <c r="AC9" s="149"/>
      <c r="AD9" s="149"/>
      <c r="AE9" s="149"/>
      <c r="AF9" s="149"/>
      <c r="AG9" s="149" t="s">
        <v>199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9" t="s">
        <v>566</v>
      </c>
      <c r="D10" s="187"/>
      <c r="E10" s="188">
        <v>13.18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201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9" t="s">
        <v>567</v>
      </c>
      <c r="D11" s="187"/>
      <c r="E11" s="188">
        <v>9.57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9"/>
      <c r="Z11" s="149"/>
      <c r="AA11" s="149"/>
      <c r="AB11" s="149"/>
      <c r="AC11" s="149"/>
      <c r="AD11" s="149"/>
      <c r="AE11" s="149"/>
      <c r="AF11" s="149"/>
      <c r="AG11" s="149" t="s">
        <v>201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9" t="s">
        <v>568</v>
      </c>
      <c r="D12" s="187"/>
      <c r="E12" s="188">
        <v>4.4000000000000004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201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7">
        <v>2</v>
      </c>
      <c r="B13" s="168" t="s">
        <v>569</v>
      </c>
      <c r="C13" s="182" t="s">
        <v>570</v>
      </c>
      <c r="D13" s="169" t="s">
        <v>204</v>
      </c>
      <c r="E13" s="170">
        <v>86.646000000000001</v>
      </c>
      <c r="F13" s="171"/>
      <c r="G13" s="172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9.8999999999999999E-4</v>
      </c>
      <c r="O13" s="158">
        <f>ROUND(E13*N13,2)</f>
        <v>0.09</v>
      </c>
      <c r="P13" s="158">
        <v>0</v>
      </c>
      <c r="Q13" s="158">
        <f>ROUND(E13*P13,2)</f>
        <v>0</v>
      </c>
      <c r="R13" s="158"/>
      <c r="S13" s="158" t="s">
        <v>155</v>
      </c>
      <c r="T13" s="158" t="s">
        <v>197</v>
      </c>
      <c r="U13" s="158">
        <v>0.23599999999999999</v>
      </c>
      <c r="V13" s="158">
        <f>ROUND(E13*U13,2)</f>
        <v>20.45</v>
      </c>
      <c r="W13" s="158"/>
      <c r="X13" s="158" t="s">
        <v>198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199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9" t="s">
        <v>571</v>
      </c>
      <c r="D14" s="187"/>
      <c r="E14" s="188">
        <v>23.968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9"/>
      <c r="Z14" s="149"/>
      <c r="AA14" s="149"/>
      <c r="AB14" s="149"/>
      <c r="AC14" s="149"/>
      <c r="AD14" s="149"/>
      <c r="AE14" s="149"/>
      <c r="AF14" s="149"/>
      <c r="AG14" s="149" t="s">
        <v>201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9" t="s">
        <v>572</v>
      </c>
      <c r="D15" s="187"/>
      <c r="E15" s="188">
        <v>54.677999999999997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201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9" t="s">
        <v>573</v>
      </c>
      <c r="D16" s="187"/>
      <c r="E16" s="188">
        <v>8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201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7">
        <v>3</v>
      </c>
      <c r="B17" s="168" t="s">
        <v>574</v>
      </c>
      <c r="C17" s="182" t="s">
        <v>575</v>
      </c>
      <c r="D17" s="169" t="s">
        <v>204</v>
      </c>
      <c r="E17" s="170">
        <v>86.646000000000001</v>
      </c>
      <c r="F17" s="171"/>
      <c r="G17" s="172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</v>
      </c>
      <c r="Q17" s="158">
        <f>ROUND(E17*P17,2)</f>
        <v>0</v>
      </c>
      <c r="R17" s="158"/>
      <c r="S17" s="158" t="s">
        <v>155</v>
      </c>
      <c r="T17" s="158" t="s">
        <v>197</v>
      </c>
      <c r="U17" s="158">
        <v>7.0000000000000007E-2</v>
      </c>
      <c r="V17" s="158">
        <f>ROUND(E17*U17,2)</f>
        <v>6.07</v>
      </c>
      <c r="W17" s="158"/>
      <c r="X17" s="158" t="s">
        <v>198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199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9" t="s">
        <v>576</v>
      </c>
      <c r="D18" s="187"/>
      <c r="E18" s="188">
        <v>86.646000000000001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9"/>
      <c r="Z18" s="149"/>
      <c r="AA18" s="149"/>
      <c r="AB18" s="149"/>
      <c r="AC18" s="149"/>
      <c r="AD18" s="149"/>
      <c r="AE18" s="149"/>
      <c r="AF18" s="149"/>
      <c r="AG18" s="149" t="s">
        <v>201</v>
      </c>
      <c r="AH18" s="149">
        <v>5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4</v>
      </c>
      <c r="B19" s="168" t="s">
        <v>319</v>
      </c>
      <c r="C19" s="182" t="s">
        <v>320</v>
      </c>
      <c r="D19" s="169" t="s">
        <v>196</v>
      </c>
      <c r="E19" s="170">
        <v>27.15</v>
      </c>
      <c r="F19" s="171"/>
      <c r="G19" s="172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21</v>
      </c>
      <c r="M19" s="158">
        <f>G19*(1+L19/100)</f>
        <v>0</v>
      </c>
      <c r="N19" s="158">
        <v>0</v>
      </c>
      <c r="O19" s="158">
        <f>ROUND(E19*N19,2)</f>
        <v>0</v>
      </c>
      <c r="P19" s="158">
        <v>0</v>
      </c>
      <c r="Q19" s="158">
        <f>ROUND(E19*P19,2)</f>
        <v>0</v>
      </c>
      <c r="R19" s="158"/>
      <c r="S19" s="158" t="s">
        <v>155</v>
      </c>
      <c r="T19" s="158" t="s">
        <v>197</v>
      </c>
      <c r="U19" s="158">
        <v>1.0999999999999999E-2</v>
      </c>
      <c r="V19" s="158">
        <f>ROUND(E19*U19,2)</f>
        <v>0.3</v>
      </c>
      <c r="W19" s="158"/>
      <c r="X19" s="158" t="s">
        <v>198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199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9" t="s">
        <v>577</v>
      </c>
      <c r="D20" s="187"/>
      <c r="E20" s="188">
        <v>27.15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201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67">
        <v>5</v>
      </c>
      <c r="B21" s="168" t="s">
        <v>323</v>
      </c>
      <c r="C21" s="182" t="s">
        <v>324</v>
      </c>
      <c r="D21" s="169" t="s">
        <v>196</v>
      </c>
      <c r="E21" s="170">
        <v>108.6</v>
      </c>
      <c r="F21" s="171"/>
      <c r="G21" s="172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155</v>
      </c>
      <c r="T21" s="158" t="s">
        <v>197</v>
      </c>
      <c r="U21" s="158">
        <v>0</v>
      </c>
      <c r="V21" s="158">
        <f>ROUND(E21*U21,2)</f>
        <v>0</v>
      </c>
      <c r="W21" s="158"/>
      <c r="X21" s="158" t="s">
        <v>198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199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9" t="s">
        <v>578</v>
      </c>
      <c r="D22" s="187"/>
      <c r="E22" s="188">
        <v>108.6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201</v>
      </c>
      <c r="AH22" s="149">
        <v>5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7">
        <v>6</v>
      </c>
      <c r="B23" s="168" t="s">
        <v>194</v>
      </c>
      <c r="C23" s="182" t="s">
        <v>195</v>
      </c>
      <c r="D23" s="169" t="s">
        <v>196</v>
      </c>
      <c r="E23" s="170">
        <v>27.15</v>
      </c>
      <c r="F23" s="171"/>
      <c r="G23" s="172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0</v>
      </c>
      <c r="O23" s="158">
        <f>ROUND(E23*N23,2)</f>
        <v>0</v>
      </c>
      <c r="P23" s="158">
        <v>0</v>
      </c>
      <c r="Q23" s="158">
        <f>ROUND(E23*P23,2)</f>
        <v>0</v>
      </c>
      <c r="R23" s="158"/>
      <c r="S23" s="158" t="s">
        <v>155</v>
      </c>
      <c r="T23" s="158" t="s">
        <v>197</v>
      </c>
      <c r="U23" s="158">
        <v>0</v>
      </c>
      <c r="V23" s="158">
        <f>ROUND(E23*U23,2)</f>
        <v>0</v>
      </c>
      <c r="W23" s="158"/>
      <c r="X23" s="158" t="s">
        <v>198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199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9" t="s">
        <v>577</v>
      </c>
      <c r="D24" s="187"/>
      <c r="E24" s="188">
        <v>27.15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201</v>
      </c>
      <c r="AH24" s="149">
        <v>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x14ac:dyDescent="0.2">
      <c r="A25" s="161" t="s">
        <v>140</v>
      </c>
      <c r="B25" s="162" t="s">
        <v>90</v>
      </c>
      <c r="C25" s="181" t="s">
        <v>91</v>
      </c>
      <c r="D25" s="163"/>
      <c r="E25" s="164"/>
      <c r="F25" s="165"/>
      <c r="G25" s="166">
        <f>SUMIF(AG26:AG27,"&lt;&gt;NOR",G26:G27)</f>
        <v>0</v>
      </c>
      <c r="H25" s="160"/>
      <c r="I25" s="160">
        <f>SUM(I26:I27)</f>
        <v>0</v>
      </c>
      <c r="J25" s="160"/>
      <c r="K25" s="160">
        <f>SUM(K26:K27)</f>
        <v>0</v>
      </c>
      <c r="L25" s="160"/>
      <c r="M25" s="160">
        <f>SUM(M26:M27)</f>
        <v>0</v>
      </c>
      <c r="N25" s="160"/>
      <c r="O25" s="160">
        <f>SUM(O26:O27)</f>
        <v>6.31</v>
      </c>
      <c r="P25" s="160"/>
      <c r="Q25" s="160">
        <f>SUM(Q26:Q27)</f>
        <v>8.7100000000000009</v>
      </c>
      <c r="R25" s="160"/>
      <c r="S25" s="160"/>
      <c r="T25" s="160"/>
      <c r="U25" s="160"/>
      <c r="V25" s="160">
        <f>SUM(V26:V27)</f>
        <v>15.92</v>
      </c>
      <c r="W25" s="160"/>
      <c r="X25" s="160"/>
      <c r="AG25" t="s">
        <v>141</v>
      </c>
    </row>
    <row r="26" spans="1:60" ht="22.5" outlineLevel="1" x14ac:dyDescent="0.2">
      <c r="A26" s="167">
        <v>7</v>
      </c>
      <c r="B26" s="168" t="s">
        <v>579</v>
      </c>
      <c r="C26" s="182" t="s">
        <v>580</v>
      </c>
      <c r="D26" s="169" t="s">
        <v>220</v>
      </c>
      <c r="E26" s="170">
        <v>9</v>
      </c>
      <c r="F26" s="171"/>
      <c r="G26" s="172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0.70109999999999995</v>
      </c>
      <c r="O26" s="158">
        <f>ROUND(E26*N26,2)</f>
        <v>6.31</v>
      </c>
      <c r="P26" s="158">
        <v>0.96799999999999997</v>
      </c>
      <c r="Q26" s="158">
        <f>ROUND(E26*P26,2)</f>
        <v>8.7100000000000009</v>
      </c>
      <c r="R26" s="158"/>
      <c r="S26" s="158" t="s">
        <v>155</v>
      </c>
      <c r="T26" s="158" t="s">
        <v>197</v>
      </c>
      <c r="U26" s="158">
        <v>1.76928</v>
      </c>
      <c r="V26" s="158">
        <f>ROUND(E26*U26,2)</f>
        <v>15.92</v>
      </c>
      <c r="W26" s="158"/>
      <c r="X26" s="158" t="s">
        <v>207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208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9" t="s">
        <v>581</v>
      </c>
      <c r="D27" s="187"/>
      <c r="E27" s="188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201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x14ac:dyDescent="0.2">
      <c r="A28" s="161" t="s">
        <v>140</v>
      </c>
      <c r="B28" s="162" t="s">
        <v>94</v>
      </c>
      <c r="C28" s="181" t="s">
        <v>95</v>
      </c>
      <c r="D28" s="163"/>
      <c r="E28" s="164"/>
      <c r="F28" s="165"/>
      <c r="G28" s="166">
        <f>SUMIF(AG29:AG40,"&lt;&gt;NOR",G29:G40)</f>
        <v>0</v>
      </c>
      <c r="H28" s="160"/>
      <c r="I28" s="160">
        <f>SUM(I29:I40)</f>
        <v>0</v>
      </c>
      <c r="J28" s="160"/>
      <c r="K28" s="160">
        <f>SUM(K29:K40)</f>
        <v>0</v>
      </c>
      <c r="L28" s="160"/>
      <c r="M28" s="160">
        <f>SUM(M29:M40)</f>
        <v>0</v>
      </c>
      <c r="N28" s="160"/>
      <c r="O28" s="160">
        <f>SUM(O29:O40)</f>
        <v>54.429999999999993</v>
      </c>
      <c r="P28" s="160"/>
      <c r="Q28" s="160">
        <f>SUM(Q29:Q40)</f>
        <v>0</v>
      </c>
      <c r="R28" s="160"/>
      <c r="S28" s="160"/>
      <c r="T28" s="160"/>
      <c r="U28" s="160"/>
      <c r="V28" s="160">
        <f>SUM(V29:V40)</f>
        <v>22.27</v>
      </c>
      <c r="W28" s="160"/>
      <c r="X28" s="160"/>
      <c r="AG28" t="s">
        <v>141</v>
      </c>
    </row>
    <row r="29" spans="1:60" outlineLevel="1" x14ac:dyDescent="0.2">
      <c r="A29" s="167">
        <v>8</v>
      </c>
      <c r="B29" s="168" t="s">
        <v>330</v>
      </c>
      <c r="C29" s="182" t="s">
        <v>331</v>
      </c>
      <c r="D29" s="169" t="s">
        <v>196</v>
      </c>
      <c r="E29" s="170">
        <v>17.47</v>
      </c>
      <c r="F29" s="171"/>
      <c r="G29" s="172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21</v>
      </c>
      <c r="M29" s="158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155</v>
      </c>
      <c r="T29" s="158" t="s">
        <v>197</v>
      </c>
      <c r="U29" s="158">
        <v>0.20200000000000001</v>
      </c>
      <c r="V29" s="158">
        <f>ROUND(E29*U29,2)</f>
        <v>3.53</v>
      </c>
      <c r="W29" s="158"/>
      <c r="X29" s="158" t="s">
        <v>198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199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260" t="s">
        <v>332</v>
      </c>
      <c r="D30" s="261"/>
      <c r="E30" s="261"/>
      <c r="F30" s="261"/>
      <c r="G30" s="261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150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9" t="s">
        <v>582</v>
      </c>
      <c r="D31" s="187"/>
      <c r="E31" s="188">
        <v>8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9"/>
      <c r="Z31" s="149"/>
      <c r="AA31" s="149"/>
      <c r="AB31" s="149"/>
      <c r="AC31" s="149"/>
      <c r="AD31" s="149"/>
      <c r="AE31" s="149"/>
      <c r="AF31" s="149"/>
      <c r="AG31" s="149" t="s">
        <v>201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9" t="s">
        <v>583</v>
      </c>
      <c r="D32" s="187"/>
      <c r="E32" s="188">
        <v>6.99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201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9" t="s">
        <v>584</v>
      </c>
      <c r="D33" s="187"/>
      <c r="E33" s="188">
        <v>2.48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201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67">
        <v>9</v>
      </c>
      <c r="B34" s="168" t="s">
        <v>585</v>
      </c>
      <c r="C34" s="182" t="s">
        <v>586</v>
      </c>
      <c r="D34" s="169" t="s">
        <v>196</v>
      </c>
      <c r="E34" s="170">
        <v>9.69</v>
      </c>
      <c r="F34" s="171"/>
      <c r="G34" s="172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8">
        <v>1.7</v>
      </c>
      <c r="O34" s="158">
        <f>ROUND(E34*N34,2)</f>
        <v>16.47</v>
      </c>
      <c r="P34" s="158">
        <v>0</v>
      </c>
      <c r="Q34" s="158">
        <f>ROUND(E34*P34,2)</f>
        <v>0</v>
      </c>
      <c r="R34" s="158"/>
      <c r="S34" s="158" t="s">
        <v>155</v>
      </c>
      <c r="T34" s="158" t="s">
        <v>197</v>
      </c>
      <c r="U34" s="158">
        <v>1.587</v>
      </c>
      <c r="V34" s="158">
        <f>ROUND(E34*U34,2)</f>
        <v>15.38</v>
      </c>
      <c r="W34" s="158"/>
      <c r="X34" s="158" t="s">
        <v>198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199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9" t="s">
        <v>587</v>
      </c>
      <c r="D35" s="187"/>
      <c r="E35" s="188">
        <v>5.18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201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9" t="s">
        <v>588</v>
      </c>
      <c r="D36" s="187"/>
      <c r="E36" s="188">
        <v>2.58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201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9" t="s">
        <v>589</v>
      </c>
      <c r="D37" s="187"/>
      <c r="E37" s="188">
        <v>1.93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201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4">
        <v>10</v>
      </c>
      <c r="B38" s="175" t="s">
        <v>590</v>
      </c>
      <c r="C38" s="183" t="s">
        <v>591</v>
      </c>
      <c r="D38" s="176" t="s">
        <v>196</v>
      </c>
      <c r="E38" s="177">
        <v>2.58</v>
      </c>
      <c r="F38" s="178"/>
      <c r="G38" s="179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2.5249999999999999</v>
      </c>
      <c r="O38" s="158">
        <f>ROUND(E38*N38,2)</f>
        <v>6.51</v>
      </c>
      <c r="P38" s="158">
        <v>0</v>
      </c>
      <c r="Q38" s="158">
        <f>ROUND(E38*P38,2)</f>
        <v>0</v>
      </c>
      <c r="R38" s="158"/>
      <c r="S38" s="158" t="s">
        <v>155</v>
      </c>
      <c r="T38" s="158" t="s">
        <v>197</v>
      </c>
      <c r="U38" s="158">
        <v>1.3029999999999999</v>
      </c>
      <c r="V38" s="158">
        <f>ROUND(E38*U38,2)</f>
        <v>3.36</v>
      </c>
      <c r="W38" s="158"/>
      <c r="X38" s="158" t="s">
        <v>198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199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67">
        <v>11</v>
      </c>
      <c r="B39" s="168" t="s">
        <v>592</v>
      </c>
      <c r="C39" s="182" t="s">
        <v>593</v>
      </c>
      <c r="D39" s="169" t="s">
        <v>254</v>
      </c>
      <c r="E39" s="170">
        <v>31.446000000000002</v>
      </c>
      <c r="F39" s="171"/>
      <c r="G39" s="172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1</v>
      </c>
      <c r="O39" s="158">
        <f>ROUND(E39*N39,2)</f>
        <v>31.45</v>
      </c>
      <c r="P39" s="158">
        <v>0</v>
      </c>
      <c r="Q39" s="158">
        <f>ROUND(E39*P39,2)</f>
        <v>0</v>
      </c>
      <c r="R39" s="158" t="s">
        <v>214</v>
      </c>
      <c r="S39" s="158" t="s">
        <v>155</v>
      </c>
      <c r="T39" s="158" t="s">
        <v>197</v>
      </c>
      <c r="U39" s="158">
        <v>0</v>
      </c>
      <c r="V39" s="158">
        <f>ROUND(E39*U39,2)</f>
        <v>0</v>
      </c>
      <c r="W39" s="158"/>
      <c r="X39" s="158" t="s">
        <v>215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216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9" t="s">
        <v>594</v>
      </c>
      <c r="D40" s="187"/>
      <c r="E40" s="188">
        <v>31.446000000000002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149"/>
      <c r="AC40" s="149"/>
      <c r="AD40" s="149"/>
      <c r="AE40" s="149"/>
      <c r="AF40" s="149"/>
      <c r="AG40" s="149" t="s">
        <v>201</v>
      </c>
      <c r="AH40" s="149">
        <v>5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x14ac:dyDescent="0.2">
      <c r="A41" s="161" t="s">
        <v>140</v>
      </c>
      <c r="B41" s="162" t="s">
        <v>96</v>
      </c>
      <c r="C41" s="181" t="s">
        <v>97</v>
      </c>
      <c r="D41" s="163"/>
      <c r="E41" s="164"/>
      <c r="F41" s="165"/>
      <c r="G41" s="166">
        <f>SUMIF(AG42:AG66,"&lt;&gt;NOR",G42:G66)</f>
        <v>0</v>
      </c>
      <c r="H41" s="160"/>
      <c r="I41" s="160">
        <f>SUM(I42:I66)</f>
        <v>0</v>
      </c>
      <c r="J41" s="160"/>
      <c r="K41" s="160">
        <f>SUM(K42:K66)</f>
        <v>0</v>
      </c>
      <c r="L41" s="160"/>
      <c r="M41" s="160">
        <f>SUM(M42:M66)</f>
        <v>0</v>
      </c>
      <c r="N41" s="160"/>
      <c r="O41" s="160">
        <f>SUM(O42:O66)</f>
        <v>2.2599999999999998</v>
      </c>
      <c r="P41" s="160"/>
      <c r="Q41" s="160">
        <f>SUM(Q42:Q66)</f>
        <v>0</v>
      </c>
      <c r="R41" s="160"/>
      <c r="S41" s="160"/>
      <c r="T41" s="160"/>
      <c r="U41" s="160"/>
      <c r="V41" s="160">
        <f>SUM(V42:V66)</f>
        <v>8.9600000000000009</v>
      </c>
      <c r="W41" s="160"/>
      <c r="X41" s="160"/>
      <c r="AG41" t="s">
        <v>141</v>
      </c>
    </row>
    <row r="42" spans="1:60" outlineLevel="1" x14ac:dyDescent="0.2">
      <c r="A42" s="174">
        <v>12</v>
      </c>
      <c r="B42" s="175" t="s">
        <v>595</v>
      </c>
      <c r="C42" s="183" t="s">
        <v>596</v>
      </c>
      <c r="D42" s="176" t="s">
        <v>220</v>
      </c>
      <c r="E42" s="177">
        <v>61</v>
      </c>
      <c r="F42" s="178"/>
      <c r="G42" s="179">
        <f t="shared" ref="G42:G66" si="0">ROUND(E42*F42,2)</f>
        <v>0</v>
      </c>
      <c r="H42" s="159"/>
      <c r="I42" s="158">
        <f t="shared" ref="I42:I66" si="1">ROUND(E42*H42,2)</f>
        <v>0</v>
      </c>
      <c r="J42" s="159"/>
      <c r="K42" s="158">
        <f t="shared" ref="K42:K66" si="2">ROUND(E42*J42,2)</f>
        <v>0</v>
      </c>
      <c r="L42" s="158">
        <v>21</v>
      </c>
      <c r="M42" s="158">
        <f t="shared" ref="M42:M66" si="3">G42*(1+L42/100)</f>
        <v>0</v>
      </c>
      <c r="N42" s="158">
        <v>0</v>
      </c>
      <c r="O42" s="158">
        <f t="shared" ref="O42:O66" si="4">ROUND(E42*N42,2)</f>
        <v>0</v>
      </c>
      <c r="P42" s="158">
        <v>0</v>
      </c>
      <c r="Q42" s="158">
        <f t="shared" ref="Q42:Q66" si="5">ROUND(E42*P42,2)</f>
        <v>0</v>
      </c>
      <c r="R42" s="158"/>
      <c r="S42" s="158" t="s">
        <v>155</v>
      </c>
      <c r="T42" s="158" t="s">
        <v>197</v>
      </c>
      <c r="U42" s="158">
        <v>6.6000000000000003E-2</v>
      </c>
      <c r="V42" s="158">
        <f t="shared" ref="V42:V66" si="6">ROUND(E42*U42,2)</f>
        <v>4.03</v>
      </c>
      <c r="W42" s="158"/>
      <c r="X42" s="158" t="s">
        <v>198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199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2.5" outlineLevel="1" x14ac:dyDescent="0.2">
      <c r="A43" s="174">
        <v>13</v>
      </c>
      <c r="B43" s="175" t="s">
        <v>597</v>
      </c>
      <c r="C43" s="183" t="s">
        <v>598</v>
      </c>
      <c r="D43" s="176" t="s">
        <v>267</v>
      </c>
      <c r="E43" s="177">
        <v>28</v>
      </c>
      <c r="F43" s="178"/>
      <c r="G43" s="179">
        <f t="shared" si="0"/>
        <v>0</v>
      </c>
      <c r="H43" s="159"/>
      <c r="I43" s="158">
        <f t="shared" si="1"/>
        <v>0</v>
      </c>
      <c r="J43" s="159"/>
      <c r="K43" s="158">
        <f t="shared" si="2"/>
        <v>0</v>
      </c>
      <c r="L43" s="158">
        <v>21</v>
      </c>
      <c r="M43" s="158">
        <f t="shared" si="3"/>
        <v>0</v>
      </c>
      <c r="N43" s="158">
        <v>1.0000000000000001E-5</v>
      </c>
      <c r="O43" s="158">
        <f t="shared" si="4"/>
        <v>0</v>
      </c>
      <c r="P43" s="158">
        <v>0</v>
      </c>
      <c r="Q43" s="158">
        <f t="shared" si="5"/>
        <v>0</v>
      </c>
      <c r="R43" s="158"/>
      <c r="S43" s="158" t="s">
        <v>155</v>
      </c>
      <c r="T43" s="158" t="s">
        <v>197</v>
      </c>
      <c r="U43" s="158">
        <v>0.17599999999999999</v>
      </c>
      <c r="V43" s="158">
        <f t="shared" si="6"/>
        <v>4.93</v>
      </c>
      <c r="W43" s="158"/>
      <c r="X43" s="158" t="s">
        <v>198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199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4">
        <v>14</v>
      </c>
      <c r="B44" s="175" t="s">
        <v>599</v>
      </c>
      <c r="C44" s="183" t="s">
        <v>600</v>
      </c>
      <c r="D44" s="176" t="s">
        <v>267</v>
      </c>
      <c r="E44" s="177">
        <v>1</v>
      </c>
      <c r="F44" s="178"/>
      <c r="G44" s="179">
        <f t="shared" si="0"/>
        <v>0</v>
      </c>
      <c r="H44" s="159"/>
      <c r="I44" s="158">
        <f t="shared" si="1"/>
        <v>0</v>
      </c>
      <c r="J44" s="159"/>
      <c r="K44" s="158">
        <f t="shared" si="2"/>
        <v>0</v>
      </c>
      <c r="L44" s="158">
        <v>21</v>
      </c>
      <c r="M44" s="158">
        <f t="shared" si="3"/>
        <v>0</v>
      </c>
      <c r="N44" s="158">
        <v>4.2000000000000002E-4</v>
      </c>
      <c r="O44" s="158">
        <f t="shared" si="4"/>
        <v>0</v>
      </c>
      <c r="P44" s="158">
        <v>0</v>
      </c>
      <c r="Q44" s="158">
        <f t="shared" si="5"/>
        <v>0</v>
      </c>
      <c r="R44" s="158" t="s">
        <v>214</v>
      </c>
      <c r="S44" s="158" t="s">
        <v>155</v>
      </c>
      <c r="T44" s="158" t="s">
        <v>197</v>
      </c>
      <c r="U44" s="158">
        <v>0</v>
      </c>
      <c r="V44" s="158">
        <f t="shared" si="6"/>
        <v>0</v>
      </c>
      <c r="W44" s="158"/>
      <c r="X44" s="158" t="s">
        <v>215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216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74">
        <v>15</v>
      </c>
      <c r="B45" s="175" t="s">
        <v>601</v>
      </c>
      <c r="C45" s="183" t="s">
        <v>602</v>
      </c>
      <c r="D45" s="176" t="s">
        <v>267</v>
      </c>
      <c r="E45" s="177">
        <v>4</v>
      </c>
      <c r="F45" s="178"/>
      <c r="G45" s="179">
        <f t="shared" si="0"/>
        <v>0</v>
      </c>
      <c r="H45" s="159"/>
      <c r="I45" s="158">
        <f t="shared" si="1"/>
        <v>0</v>
      </c>
      <c r="J45" s="159"/>
      <c r="K45" s="158">
        <f t="shared" si="2"/>
        <v>0</v>
      </c>
      <c r="L45" s="158">
        <v>21</v>
      </c>
      <c r="M45" s="158">
        <f t="shared" si="3"/>
        <v>0</v>
      </c>
      <c r="N45" s="158">
        <v>1.5E-3</v>
      </c>
      <c r="O45" s="158">
        <f t="shared" si="4"/>
        <v>0.01</v>
      </c>
      <c r="P45" s="158">
        <v>0</v>
      </c>
      <c r="Q45" s="158">
        <f t="shared" si="5"/>
        <v>0</v>
      </c>
      <c r="R45" s="158" t="s">
        <v>214</v>
      </c>
      <c r="S45" s="158" t="s">
        <v>155</v>
      </c>
      <c r="T45" s="158" t="s">
        <v>197</v>
      </c>
      <c r="U45" s="158">
        <v>0</v>
      </c>
      <c r="V45" s="158">
        <f t="shared" si="6"/>
        <v>0</v>
      </c>
      <c r="W45" s="158"/>
      <c r="X45" s="158" t="s">
        <v>215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216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74">
        <v>16</v>
      </c>
      <c r="B46" s="175" t="s">
        <v>603</v>
      </c>
      <c r="C46" s="183" t="s">
        <v>604</v>
      </c>
      <c r="D46" s="176" t="s">
        <v>267</v>
      </c>
      <c r="E46" s="177">
        <v>4</v>
      </c>
      <c r="F46" s="178"/>
      <c r="G46" s="179">
        <f t="shared" si="0"/>
        <v>0</v>
      </c>
      <c r="H46" s="159"/>
      <c r="I46" s="158">
        <f t="shared" si="1"/>
        <v>0</v>
      </c>
      <c r="J46" s="159"/>
      <c r="K46" s="158">
        <f t="shared" si="2"/>
        <v>0</v>
      </c>
      <c r="L46" s="158">
        <v>21</v>
      </c>
      <c r="M46" s="158">
        <f t="shared" si="3"/>
        <v>0</v>
      </c>
      <c r="N46" s="158">
        <v>1.5E-3</v>
      </c>
      <c r="O46" s="158">
        <f t="shared" si="4"/>
        <v>0.01</v>
      </c>
      <c r="P46" s="158">
        <v>0</v>
      </c>
      <c r="Q46" s="158">
        <f t="shared" si="5"/>
        <v>0</v>
      </c>
      <c r="R46" s="158"/>
      <c r="S46" s="158" t="s">
        <v>145</v>
      </c>
      <c r="T46" s="158" t="s">
        <v>164</v>
      </c>
      <c r="U46" s="158">
        <v>0</v>
      </c>
      <c r="V46" s="158">
        <f t="shared" si="6"/>
        <v>0</v>
      </c>
      <c r="W46" s="158"/>
      <c r="X46" s="158" t="s">
        <v>215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216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74">
        <v>17</v>
      </c>
      <c r="B47" s="175" t="s">
        <v>605</v>
      </c>
      <c r="C47" s="183" t="s">
        <v>606</v>
      </c>
      <c r="D47" s="176" t="s">
        <v>267</v>
      </c>
      <c r="E47" s="177">
        <v>4</v>
      </c>
      <c r="F47" s="178"/>
      <c r="G47" s="179">
        <f t="shared" si="0"/>
        <v>0</v>
      </c>
      <c r="H47" s="159"/>
      <c r="I47" s="158">
        <f t="shared" si="1"/>
        <v>0</v>
      </c>
      <c r="J47" s="159"/>
      <c r="K47" s="158">
        <f t="shared" si="2"/>
        <v>0</v>
      </c>
      <c r="L47" s="158">
        <v>21</v>
      </c>
      <c r="M47" s="158">
        <f t="shared" si="3"/>
        <v>0</v>
      </c>
      <c r="N47" s="158">
        <v>3.0000000000000001E-3</v>
      </c>
      <c r="O47" s="158">
        <f t="shared" si="4"/>
        <v>0.01</v>
      </c>
      <c r="P47" s="158">
        <v>0</v>
      </c>
      <c r="Q47" s="158">
        <f t="shared" si="5"/>
        <v>0</v>
      </c>
      <c r="R47" s="158" t="s">
        <v>214</v>
      </c>
      <c r="S47" s="158" t="s">
        <v>155</v>
      </c>
      <c r="T47" s="158" t="s">
        <v>197</v>
      </c>
      <c r="U47" s="158">
        <v>0</v>
      </c>
      <c r="V47" s="158">
        <f t="shared" si="6"/>
        <v>0</v>
      </c>
      <c r="W47" s="158"/>
      <c r="X47" s="158" t="s">
        <v>215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216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4">
        <v>18</v>
      </c>
      <c r="B48" s="175" t="s">
        <v>607</v>
      </c>
      <c r="C48" s="183" t="s">
        <v>608</v>
      </c>
      <c r="D48" s="176" t="s">
        <v>267</v>
      </c>
      <c r="E48" s="177">
        <v>3</v>
      </c>
      <c r="F48" s="178"/>
      <c r="G48" s="179">
        <f t="shared" si="0"/>
        <v>0</v>
      </c>
      <c r="H48" s="159"/>
      <c r="I48" s="158">
        <f t="shared" si="1"/>
        <v>0</v>
      </c>
      <c r="J48" s="159"/>
      <c r="K48" s="158">
        <f t="shared" si="2"/>
        <v>0</v>
      </c>
      <c r="L48" s="158">
        <v>21</v>
      </c>
      <c r="M48" s="158">
        <f t="shared" si="3"/>
        <v>0</v>
      </c>
      <c r="N48" s="158">
        <v>0.126</v>
      </c>
      <c r="O48" s="158">
        <f t="shared" si="4"/>
        <v>0.38</v>
      </c>
      <c r="P48" s="158">
        <v>0</v>
      </c>
      <c r="Q48" s="158">
        <f t="shared" si="5"/>
        <v>0</v>
      </c>
      <c r="R48" s="158" t="s">
        <v>214</v>
      </c>
      <c r="S48" s="158" t="s">
        <v>155</v>
      </c>
      <c r="T48" s="158" t="s">
        <v>197</v>
      </c>
      <c r="U48" s="158">
        <v>0</v>
      </c>
      <c r="V48" s="158">
        <f t="shared" si="6"/>
        <v>0</v>
      </c>
      <c r="W48" s="158"/>
      <c r="X48" s="158" t="s">
        <v>215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216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2.5" outlineLevel="1" x14ac:dyDescent="0.2">
      <c r="A49" s="174">
        <v>19</v>
      </c>
      <c r="B49" s="175" t="s">
        <v>609</v>
      </c>
      <c r="C49" s="183" t="s">
        <v>610</v>
      </c>
      <c r="D49" s="176" t="s">
        <v>267</v>
      </c>
      <c r="E49" s="177">
        <v>13</v>
      </c>
      <c r="F49" s="178"/>
      <c r="G49" s="179">
        <f t="shared" si="0"/>
        <v>0</v>
      </c>
      <c r="H49" s="159"/>
      <c r="I49" s="158">
        <f t="shared" si="1"/>
        <v>0</v>
      </c>
      <c r="J49" s="159"/>
      <c r="K49" s="158">
        <f t="shared" si="2"/>
        <v>0</v>
      </c>
      <c r="L49" s="158">
        <v>21</v>
      </c>
      <c r="M49" s="158">
        <f t="shared" si="3"/>
        <v>0</v>
      </c>
      <c r="N49" s="158">
        <v>0.126</v>
      </c>
      <c r="O49" s="158">
        <f t="shared" si="4"/>
        <v>1.64</v>
      </c>
      <c r="P49" s="158">
        <v>0</v>
      </c>
      <c r="Q49" s="158">
        <f t="shared" si="5"/>
        <v>0</v>
      </c>
      <c r="R49" s="158"/>
      <c r="S49" s="158" t="s">
        <v>145</v>
      </c>
      <c r="T49" s="158" t="s">
        <v>164</v>
      </c>
      <c r="U49" s="158">
        <v>0</v>
      </c>
      <c r="V49" s="158">
        <f t="shared" si="6"/>
        <v>0</v>
      </c>
      <c r="W49" s="158"/>
      <c r="X49" s="158" t="s">
        <v>215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216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2.5" outlineLevel="1" x14ac:dyDescent="0.2">
      <c r="A50" s="174">
        <v>20</v>
      </c>
      <c r="B50" s="175" t="s">
        <v>611</v>
      </c>
      <c r="C50" s="183" t="s">
        <v>612</v>
      </c>
      <c r="D50" s="176" t="s">
        <v>267</v>
      </c>
      <c r="E50" s="177">
        <v>8</v>
      </c>
      <c r="F50" s="178"/>
      <c r="G50" s="179">
        <f t="shared" si="0"/>
        <v>0</v>
      </c>
      <c r="H50" s="159"/>
      <c r="I50" s="158">
        <f t="shared" si="1"/>
        <v>0</v>
      </c>
      <c r="J50" s="159"/>
      <c r="K50" s="158">
        <f t="shared" si="2"/>
        <v>0</v>
      </c>
      <c r="L50" s="158">
        <v>21</v>
      </c>
      <c r="M50" s="158">
        <f t="shared" si="3"/>
        <v>0</v>
      </c>
      <c r="N50" s="158">
        <v>2.52E-2</v>
      </c>
      <c r="O50" s="158">
        <f t="shared" si="4"/>
        <v>0.2</v>
      </c>
      <c r="P50" s="158">
        <v>0</v>
      </c>
      <c r="Q50" s="158">
        <f t="shared" si="5"/>
        <v>0</v>
      </c>
      <c r="R50" s="158" t="s">
        <v>214</v>
      </c>
      <c r="S50" s="158" t="s">
        <v>155</v>
      </c>
      <c r="T50" s="158" t="s">
        <v>197</v>
      </c>
      <c r="U50" s="158">
        <v>0</v>
      </c>
      <c r="V50" s="158">
        <f t="shared" si="6"/>
        <v>0</v>
      </c>
      <c r="W50" s="158"/>
      <c r="X50" s="158" t="s">
        <v>215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216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74">
        <v>21</v>
      </c>
      <c r="B51" s="175" t="s">
        <v>613</v>
      </c>
      <c r="C51" s="183" t="s">
        <v>614</v>
      </c>
      <c r="D51" s="176" t="s">
        <v>267</v>
      </c>
      <c r="E51" s="177">
        <v>1</v>
      </c>
      <c r="F51" s="178"/>
      <c r="G51" s="179">
        <f t="shared" si="0"/>
        <v>0</v>
      </c>
      <c r="H51" s="159"/>
      <c r="I51" s="158">
        <f t="shared" si="1"/>
        <v>0</v>
      </c>
      <c r="J51" s="159"/>
      <c r="K51" s="158">
        <f t="shared" si="2"/>
        <v>0</v>
      </c>
      <c r="L51" s="158">
        <v>21</v>
      </c>
      <c r="M51" s="158">
        <f t="shared" si="3"/>
        <v>0</v>
      </c>
      <c r="N51" s="158">
        <v>7.7999999999999999E-4</v>
      </c>
      <c r="O51" s="158">
        <f t="shared" si="4"/>
        <v>0</v>
      </c>
      <c r="P51" s="158">
        <v>0</v>
      </c>
      <c r="Q51" s="158">
        <f t="shared" si="5"/>
        <v>0</v>
      </c>
      <c r="R51" s="158" t="s">
        <v>214</v>
      </c>
      <c r="S51" s="158" t="s">
        <v>155</v>
      </c>
      <c r="T51" s="158" t="s">
        <v>197</v>
      </c>
      <c r="U51" s="158">
        <v>0</v>
      </c>
      <c r="V51" s="158">
        <f t="shared" si="6"/>
        <v>0</v>
      </c>
      <c r="W51" s="158"/>
      <c r="X51" s="158" t="s">
        <v>215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216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4">
        <v>22</v>
      </c>
      <c r="B52" s="175" t="s">
        <v>615</v>
      </c>
      <c r="C52" s="183" t="s">
        <v>616</v>
      </c>
      <c r="D52" s="176" t="s">
        <v>267</v>
      </c>
      <c r="E52" s="177">
        <v>4</v>
      </c>
      <c r="F52" s="178"/>
      <c r="G52" s="179">
        <f t="shared" si="0"/>
        <v>0</v>
      </c>
      <c r="H52" s="159"/>
      <c r="I52" s="158">
        <f t="shared" si="1"/>
        <v>0</v>
      </c>
      <c r="J52" s="159"/>
      <c r="K52" s="158">
        <f t="shared" si="2"/>
        <v>0</v>
      </c>
      <c r="L52" s="158">
        <v>21</v>
      </c>
      <c r="M52" s="158">
        <f t="shared" si="3"/>
        <v>0</v>
      </c>
      <c r="N52" s="158">
        <v>2.4000000000000001E-4</v>
      </c>
      <c r="O52" s="158">
        <f t="shared" si="4"/>
        <v>0</v>
      </c>
      <c r="P52" s="158">
        <v>0</v>
      </c>
      <c r="Q52" s="158">
        <f t="shared" si="5"/>
        <v>0</v>
      </c>
      <c r="R52" s="158" t="s">
        <v>214</v>
      </c>
      <c r="S52" s="158" t="s">
        <v>155</v>
      </c>
      <c r="T52" s="158" t="s">
        <v>197</v>
      </c>
      <c r="U52" s="158">
        <v>0</v>
      </c>
      <c r="V52" s="158">
        <f t="shared" si="6"/>
        <v>0</v>
      </c>
      <c r="W52" s="158"/>
      <c r="X52" s="158" t="s">
        <v>215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216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4">
        <v>23</v>
      </c>
      <c r="B53" s="175" t="s">
        <v>617</v>
      </c>
      <c r="C53" s="183" t="s">
        <v>618</v>
      </c>
      <c r="D53" s="176" t="s">
        <v>267</v>
      </c>
      <c r="E53" s="177">
        <v>4</v>
      </c>
      <c r="F53" s="178"/>
      <c r="G53" s="179">
        <f t="shared" si="0"/>
        <v>0</v>
      </c>
      <c r="H53" s="159"/>
      <c r="I53" s="158">
        <f t="shared" si="1"/>
        <v>0</v>
      </c>
      <c r="J53" s="159"/>
      <c r="K53" s="158">
        <f t="shared" si="2"/>
        <v>0</v>
      </c>
      <c r="L53" s="158">
        <v>21</v>
      </c>
      <c r="M53" s="158">
        <f t="shared" si="3"/>
        <v>0</v>
      </c>
      <c r="N53" s="158">
        <v>2.5999999999999998E-4</v>
      </c>
      <c r="O53" s="158">
        <f t="shared" si="4"/>
        <v>0</v>
      </c>
      <c r="P53" s="158">
        <v>0</v>
      </c>
      <c r="Q53" s="158">
        <f t="shared" si="5"/>
        <v>0</v>
      </c>
      <c r="R53" s="158" t="s">
        <v>214</v>
      </c>
      <c r="S53" s="158" t="s">
        <v>155</v>
      </c>
      <c r="T53" s="158" t="s">
        <v>197</v>
      </c>
      <c r="U53" s="158">
        <v>0</v>
      </c>
      <c r="V53" s="158">
        <f t="shared" si="6"/>
        <v>0</v>
      </c>
      <c r="W53" s="158"/>
      <c r="X53" s="158" t="s">
        <v>215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216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4">
        <v>24</v>
      </c>
      <c r="B54" s="175" t="s">
        <v>619</v>
      </c>
      <c r="C54" s="183" t="s">
        <v>620</v>
      </c>
      <c r="D54" s="176" t="s">
        <v>267</v>
      </c>
      <c r="E54" s="177">
        <v>4</v>
      </c>
      <c r="F54" s="178"/>
      <c r="G54" s="179">
        <f t="shared" si="0"/>
        <v>0</v>
      </c>
      <c r="H54" s="159"/>
      <c r="I54" s="158">
        <f t="shared" si="1"/>
        <v>0</v>
      </c>
      <c r="J54" s="159"/>
      <c r="K54" s="158">
        <f t="shared" si="2"/>
        <v>0</v>
      </c>
      <c r="L54" s="158">
        <v>21</v>
      </c>
      <c r="M54" s="158">
        <f t="shared" si="3"/>
        <v>0</v>
      </c>
      <c r="N54" s="158">
        <v>2.9E-4</v>
      </c>
      <c r="O54" s="158">
        <f t="shared" si="4"/>
        <v>0</v>
      </c>
      <c r="P54" s="158">
        <v>0</v>
      </c>
      <c r="Q54" s="158">
        <f t="shared" si="5"/>
        <v>0</v>
      </c>
      <c r="R54" s="158" t="s">
        <v>214</v>
      </c>
      <c r="S54" s="158" t="s">
        <v>155</v>
      </c>
      <c r="T54" s="158" t="s">
        <v>197</v>
      </c>
      <c r="U54" s="158">
        <v>0</v>
      </c>
      <c r="V54" s="158">
        <f t="shared" si="6"/>
        <v>0</v>
      </c>
      <c r="W54" s="158"/>
      <c r="X54" s="158" t="s">
        <v>215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216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4">
        <v>25</v>
      </c>
      <c r="B55" s="175" t="s">
        <v>621</v>
      </c>
      <c r="C55" s="183" t="s">
        <v>622</v>
      </c>
      <c r="D55" s="176" t="s">
        <v>267</v>
      </c>
      <c r="E55" s="177">
        <v>4</v>
      </c>
      <c r="F55" s="178"/>
      <c r="G55" s="179">
        <f t="shared" si="0"/>
        <v>0</v>
      </c>
      <c r="H55" s="159"/>
      <c r="I55" s="158">
        <f t="shared" si="1"/>
        <v>0</v>
      </c>
      <c r="J55" s="159"/>
      <c r="K55" s="158">
        <f t="shared" si="2"/>
        <v>0</v>
      </c>
      <c r="L55" s="158">
        <v>21</v>
      </c>
      <c r="M55" s="158">
        <f t="shared" si="3"/>
        <v>0</v>
      </c>
      <c r="N55" s="158">
        <v>3.1E-4</v>
      </c>
      <c r="O55" s="158">
        <f t="shared" si="4"/>
        <v>0</v>
      </c>
      <c r="P55" s="158">
        <v>0</v>
      </c>
      <c r="Q55" s="158">
        <f t="shared" si="5"/>
        <v>0</v>
      </c>
      <c r="R55" s="158" t="s">
        <v>214</v>
      </c>
      <c r="S55" s="158" t="s">
        <v>155</v>
      </c>
      <c r="T55" s="158" t="s">
        <v>197</v>
      </c>
      <c r="U55" s="158">
        <v>0</v>
      </c>
      <c r="V55" s="158">
        <f t="shared" si="6"/>
        <v>0</v>
      </c>
      <c r="W55" s="158"/>
      <c r="X55" s="158" t="s">
        <v>215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216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4">
        <v>26</v>
      </c>
      <c r="B56" s="175" t="s">
        <v>623</v>
      </c>
      <c r="C56" s="183" t="s">
        <v>624</v>
      </c>
      <c r="D56" s="176" t="s">
        <v>267</v>
      </c>
      <c r="E56" s="177">
        <v>4</v>
      </c>
      <c r="F56" s="178"/>
      <c r="G56" s="179">
        <f t="shared" si="0"/>
        <v>0</v>
      </c>
      <c r="H56" s="159"/>
      <c r="I56" s="158">
        <f t="shared" si="1"/>
        <v>0</v>
      </c>
      <c r="J56" s="159"/>
      <c r="K56" s="158">
        <f t="shared" si="2"/>
        <v>0</v>
      </c>
      <c r="L56" s="158">
        <v>21</v>
      </c>
      <c r="M56" s="158">
        <f t="shared" si="3"/>
        <v>0</v>
      </c>
      <c r="N56" s="158">
        <v>3.6999999999999999E-4</v>
      </c>
      <c r="O56" s="158">
        <f t="shared" si="4"/>
        <v>0</v>
      </c>
      <c r="P56" s="158">
        <v>0</v>
      </c>
      <c r="Q56" s="158">
        <f t="shared" si="5"/>
        <v>0</v>
      </c>
      <c r="R56" s="158" t="s">
        <v>214</v>
      </c>
      <c r="S56" s="158" t="s">
        <v>155</v>
      </c>
      <c r="T56" s="158" t="s">
        <v>197</v>
      </c>
      <c r="U56" s="158">
        <v>0</v>
      </c>
      <c r="V56" s="158">
        <f t="shared" si="6"/>
        <v>0</v>
      </c>
      <c r="W56" s="158"/>
      <c r="X56" s="158" t="s">
        <v>215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216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4">
        <v>27</v>
      </c>
      <c r="B57" s="175" t="s">
        <v>625</v>
      </c>
      <c r="C57" s="183" t="s">
        <v>626</v>
      </c>
      <c r="D57" s="176" t="s">
        <v>267</v>
      </c>
      <c r="E57" s="177">
        <v>4</v>
      </c>
      <c r="F57" s="178"/>
      <c r="G57" s="179">
        <f t="shared" si="0"/>
        <v>0</v>
      </c>
      <c r="H57" s="159"/>
      <c r="I57" s="158">
        <f t="shared" si="1"/>
        <v>0</v>
      </c>
      <c r="J57" s="159"/>
      <c r="K57" s="158">
        <f t="shared" si="2"/>
        <v>0</v>
      </c>
      <c r="L57" s="158">
        <v>21</v>
      </c>
      <c r="M57" s="158">
        <f t="shared" si="3"/>
        <v>0</v>
      </c>
      <c r="N57" s="158">
        <v>5.4000000000000001E-4</v>
      </c>
      <c r="O57" s="158">
        <f t="shared" si="4"/>
        <v>0</v>
      </c>
      <c r="P57" s="158">
        <v>0</v>
      </c>
      <c r="Q57" s="158">
        <f t="shared" si="5"/>
        <v>0</v>
      </c>
      <c r="R57" s="158" t="s">
        <v>214</v>
      </c>
      <c r="S57" s="158" t="s">
        <v>155</v>
      </c>
      <c r="T57" s="158" t="s">
        <v>197</v>
      </c>
      <c r="U57" s="158">
        <v>0</v>
      </c>
      <c r="V57" s="158">
        <f t="shared" si="6"/>
        <v>0</v>
      </c>
      <c r="W57" s="158"/>
      <c r="X57" s="158" t="s">
        <v>215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216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4">
        <v>28</v>
      </c>
      <c r="B58" s="175" t="s">
        <v>627</v>
      </c>
      <c r="C58" s="183" t="s">
        <v>628</v>
      </c>
      <c r="D58" s="176" t="s">
        <v>267</v>
      </c>
      <c r="E58" s="177">
        <v>4</v>
      </c>
      <c r="F58" s="178"/>
      <c r="G58" s="179">
        <f t="shared" si="0"/>
        <v>0</v>
      </c>
      <c r="H58" s="159"/>
      <c r="I58" s="158">
        <f t="shared" si="1"/>
        <v>0</v>
      </c>
      <c r="J58" s="159"/>
      <c r="K58" s="158">
        <f t="shared" si="2"/>
        <v>0</v>
      </c>
      <c r="L58" s="158">
        <v>21</v>
      </c>
      <c r="M58" s="158">
        <f t="shared" si="3"/>
        <v>0</v>
      </c>
      <c r="N58" s="158">
        <v>6.4000000000000005E-4</v>
      </c>
      <c r="O58" s="158">
        <f t="shared" si="4"/>
        <v>0</v>
      </c>
      <c r="P58" s="158">
        <v>0</v>
      </c>
      <c r="Q58" s="158">
        <f t="shared" si="5"/>
        <v>0</v>
      </c>
      <c r="R58" s="158" t="s">
        <v>214</v>
      </c>
      <c r="S58" s="158" t="s">
        <v>155</v>
      </c>
      <c r="T58" s="158" t="s">
        <v>197</v>
      </c>
      <c r="U58" s="158">
        <v>0</v>
      </c>
      <c r="V58" s="158">
        <f t="shared" si="6"/>
        <v>0</v>
      </c>
      <c r="W58" s="158"/>
      <c r="X58" s="158" t="s">
        <v>215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216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4">
        <v>29</v>
      </c>
      <c r="B59" s="175" t="s">
        <v>629</v>
      </c>
      <c r="C59" s="183" t="s">
        <v>630</v>
      </c>
      <c r="D59" s="176" t="s">
        <v>267</v>
      </c>
      <c r="E59" s="177">
        <v>4</v>
      </c>
      <c r="F59" s="178"/>
      <c r="G59" s="179">
        <f t="shared" si="0"/>
        <v>0</v>
      </c>
      <c r="H59" s="159"/>
      <c r="I59" s="158">
        <f t="shared" si="1"/>
        <v>0</v>
      </c>
      <c r="J59" s="159"/>
      <c r="K59" s="158">
        <f t="shared" si="2"/>
        <v>0</v>
      </c>
      <c r="L59" s="158">
        <v>21</v>
      </c>
      <c r="M59" s="158">
        <f t="shared" si="3"/>
        <v>0</v>
      </c>
      <c r="N59" s="158">
        <v>6.6E-4</v>
      </c>
      <c r="O59" s="158">
        <f t="shared" si="4"/>
        <v>0</v>
      </c>
      <c r="P59" s="158">
        <v>0</v>
      </c>
      <c r="Q59" s="158">
        <f t="shared" si="5"/>
        <v>0</v>
      </c>
      <c r="R59" s="158" t="s">
        <v>214</v>
      </c>
      <c r="S59" s="158" t="s">
        <v>155</v>
      </c>
      <c r="T59" s="158" t="s">
        <v>197</v>
      </c>
      <c r="U59" s="158">
        <v>0</v>
      </c>
      <c r="V59" s="158">
        <f t="shared" si="6"/>
        <v>0</v>
      </c>
      <c r="W59" s="158"/>
      <c r="X59" s="158" t="s">
        <v>215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216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4">
        <v>30</v>
      </c>
      <c r="B60" s="175" t="s">
        <v>631</v>
      </c>
      <c r="C60" s="183" t="s">
        <v>632</v>
      </c>
      <c r="D60" s="176" t="s">
        <v>267</v>
      </c>
      <c r="E60" s="177">
        <v>4</v>
      </c>
      <c r="F60" s="178"/>
      <c r="G60" s="179">
        <f t="shared" si="0"/>
        <v>0</v>
      </c>
      <c r="H60" s="159"/>
      <c r="I60" s="158">
        <f t="shared" si="1"/>
        <v>0</v>
      </c>
      <c r="J60" s="159"/>
      <c r="K60" s="158">
        <f t="shared" si="2"/>
        <v>0</v>
      </c>
      <c r="L60" s="158">
        <v>21</v>
      </c>
      <c r="M60" s="158">
        <f t="shared" si="3"/>
        <v>0</v>
      </c>
      <c r="N60" s="158">
        <v>4.2000000000000002E-4</v>
      </c>
      <c r="O60" s="158">
        <f t="shared" si="4"/>
        <v>0</v>
      </c>
      <c r="P60" s="158">
        <v>0</v>
      </c>
      <c r="Q60" s="158">
        <f t="shared" si="5"/>
        <v>0</v>
      </c>
      <c r="R60" s="158" t="s">
        <v>214</v>
      </c>
      <c r="S60" s="158" t="s">
        <v>155</v>
      </c>
      <c r="T60" s="158" t="s">
        <v>197</v>
      </c>
      <c r="U60" s="158">
        <v>0</v>
      </c>
      <c r="V60" s="158">
        <f t="shared" si="6"/>
        <v>0</v>
      </c>
      <c r="W60" s="158"/>
      <c r="X60" s="158" t="s">
        <v>215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216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4">
        <v>31</v>
      </c>
      <c r="B61" s="175" t="s">
        <v>633</v>
      </c>
      <c r="C61" s="183" t="s">
        <v>634</v>
      </c>
      <c r="D61" s="176" t="s">
        <v>267</v>
      </c>
      <c r="E61" s="177">
        <v>7</v>
      </c>
      <c r="F61" s="178"/>
      <c r="G61" s="179">
        <f t="shared" si="0"/>
        <v>0</v>
      </c>
      <c r="H61" s="159"/>
      <c r="I61" s="158">
        <f t="shared" si="1"/>
        <v>0</v>
      </c>
      <c r="J61" s="159"/>
      <c r="K61" s="158">
        <f t="shared" si="2"/>
        <v>0</v>
      </c>
      <c r="L61" s="158">
        <v>21</v>
      </c>
      <c r="M61" s="158">
        <f t="shared" si="3"/>
        <v>0</v>
      </c>
      <c r="N61" s="158">
        <v>1.0499999999999999E-3</v>
      </c>
      <c r="O61" s="158">
        <f t="shared" si="4"/>
        <v>0.01</v>
      </c>
      <c r="P61" s="158">
        <v>0</v>
      </c>
      <c r="Q61" s="158">
        <f t="shared" si="5"/>
        <v>0</v>
      </c>
      <c r="R61" s="158" t="s">
        <v>214</v>
      </c>
      <c r="S61" s="158" t="s">
        <v>155</v>
      </c>
      <c r="T61" s="158" t="s">
        <v>197</v>
      </c>
      <c r="U61" s="158">
        <v>0</v>
      </c>
      <c r="V61" s="158">
        <f t="shared" si="6"/>
        <v>0</v>
      </c>
      <c r="W61" s="158"/>
      <c r="X61" s="158" t="s">
        <v>215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216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4">
        <v>32</v>
      </c>
      <c r="B62" s="175" t="s">
        <v>635</v>
      </c>
      <c r="C62" s="183" t="s">
        <v>636</v>
      </c>
      <c r="D62" s="176" t="s">
        <v>267</v>
      </c>
      <c r="E62" s="177">
        <v>1</v>
      </c>
      <c r="F62" s="178"/>
      <c r="G62" s="179">
        <f t="shared" si="0"/>
        <v>0</v>
      </c>
      <c r="H62" s="159"/>
      <c r="I62" s="158">
        <f t="shared" si="1"/>
        <v>0</v>
      </c>
      <c r="J62" s="159"/>
      <c r="K62" s="158">
        <f t="shared" si="2"/>
        <v>0</v>
      </c>
      <c r="L62" s="158">
        <v>21</v>
      </c>
      <c r="M62" s="158">
        <f t="shared" si="3"/>
        <v>0</v>
      </c>
      <c r="N62" s="158">
        <v>1.6000000000000001E-3</v>
      </c>
      <c r="O62" s="158">
        <f t="shared" si="4"/>
        <v>0</v>
      </c>
      <c r="P62" s="158">
        <v>0</v>
      </c>
      <c r="Q62" s="158">
        <f t="shared" si="5"/>
        <v>0</v>
      </c>
      <c r="R62" s="158" t="s">
        <v>214</v>
      </c>
      <c r="S62" s="158" t="s">
        <v>155</v>
      </c>
      <c r="T62" s="158" t="s">
        <v>197</v>
      </c>
      <c r="U62" s="158">
        <v>0</v>
      </c>
      <c r="V62" s="158">
        <f t="shared" si="6"/>
        <v>0</v>
      </c>
      <c r="W62" s="158"/>
      <c r="X62" s="158" t="s">
        <v>215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216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4">
        <v>33</v>
      </c>
      <c r="B63" s="175" t="s">
        <v>637</v>
      </c>
      <c r="C63" s="183" t="s">
        <v>638</v>
      </c>
      <c r="D63" s="176" t="s">
        <v>267</v>
      </c>
      <c r="E63" s="177">
        <v>1</v>
      </c>
      <c r="F63" s="178"/>
      <c r="G63" s="179">
        <f t="shared" si="0"/>
        <v>0</v>
      </c>
      <c r="H63" s="159"/>
      <c r="I63" s="158">
        <f t="shared" si="1"/>
        <v>0</v>
      </c>
      <c r="J63" s="159"/>
      <c r="K63" s="158">
        <f t="shared" si="2"/>
        <v>0</v>
      </c>
      <c r="L63" s="158">
        <v>21</v>
      </c>
      <c r="M63" s="158">
        <f t="shared" si="3"/>
        <v>0</v>
      </c>
      <c r="N63" s="158">
        <v>8.7000000000000001E-4</v>
      </c>
      <c r="O63" s="158">
        <f t="shared" si="4"/>
        <v>0</v>
      </c>
      <c r="P63" s="158">
        <v>0</v>
      </c>
      <c r="Q63" s="158">
        <f t="shared" si="5"/>
        <v>0</v>
      </c>
      <c r="R63" s="158" t="s">
        <v>214</v>
      </c>
      <c r="S63" s="158" t="s">
        <v>155</v>
      </c>
      <c r="T63" s="158" t="s">
        <v>197</v>
      </c>
      <c r="U63" s="158">
        <v>0</v>
      </c>
      <c r="V63" s="158">
        <f t="shared" si="6"/>
        <v>0</v>
      </c>
      <c r="W63" s="158"/>
      <c r="X63" s="158" t="s">
        <v>215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216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74">
        <v>34</v>
      </c>
      <c r="B64" s="175" t="s">
        <v>639</v>
      </c>
      <c r="C64" s="183" t="s">
        <v>640</v>
      </c>
      <c r="D64" s="176" t="s">
        <v>267</v>
      </c>
      <c r="E64" s="177">
        <v>8</v>
      </c>
      <c r="F64" s="178"/>
      <c r="G64" s="179">
        <f t="shared" si="0"/>
        <v>0</v>
      </c>
      <c r="H64" s="159"/>
      <c r="I64" s="158">
        <f t="shared" si="1"/>
        <v>0</v>
      </c>
      <c r="J64" s="159"/>
      <c r="K64" s="158">
        <f t="shared" si="2"/>
        <v>0</v>
      </c>
      <c r="L64" s="158">
        <v>21</v>
      </c>
      <c r="M64" s="158">
        <f t="shared" si="3"/>
        <v>0</v>
      </c>
      <c r="N64" s="158">
        <v>2.9999999999999997E-4</v>
      </c>
      <c r="O64" s="158">
        <f t="shared" si="4"/>
        <v>0</v>
      </c>
      <c r="P64" s="158">
        <v>0</v>
      </c>
      <c r="Q64" s="158">
        <f t="shared" si="5"/>
        <v>0</v>
      </c>
      <c r="R64" s="158" t="s">
        <v>214</v>
      </c>
      <c r="S64" s="158" t="s">
        <v>155</v>
      </c>
      <c r="T64" s="158" t="s">
        <v>197</v>
      </c>
      <c r="U64" s="158">
        <v>0</v>
      </c>
      <c r="V64" s="158">
        <f t="shared" si="6"/>
        <v>0</v>
      </c>
      <c r="W64" s="158"/>
      <c r="X64" s="158" t="s">
        <v>215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216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4">
        <v>35</v>
      </c>
      <c r="B65" s="175" t="s">
        <v>641</v>
      </c>
      <c r="C65" s="183" t="s">
        <v>642</v>
      </c>
      <c r="D65" s="176" t="s">
        <v>267</v>
      </c>
      <c r="E65" s="177">
        <v>1</v>
      </c>
      <c r="F65" s="178"/>
      <c r="G65" s="179">
        <f t="shared" si="0"/>
        <v>0</v>
      </c>
      <c r="H65" s="159"/>
      <c r="I65" s="158">
        <f t="shared" si="1"/>
        <v>0</v>
      </c>
      <c r="J65" s="159"/>
      <c r="K65" s="158">
        <f t="shared" si="2"/>
        <v>0</v>
      </c>
      <c r="L65" s="158">
        <v>21</v>
      </c>
      <c r="M65" s="158">
        <f t="shared" si="3"/>
        <v>0</v>
      </c>
      <c r="N65" s="158">
        <v>7.2999999999999996E-4</v>
      </c>
      <c r="O65" s="158">
        <f t="shared" si="4"/>
        <v>0</v>
      </c>
      <c r="P65" s="158">
        <v>0</v>
      </c>
      <c r="Q65" s="158">
        <f t="shared" si="5"/>
        <v>0</v>
      </c>
      <c r="R65" s="158" t="s">
        <v>214</v>
      </c>
      <c r="S65" s="158" t="s">
        <v>155</v>
      </c>
      <c r="T65" s="158" t="s">
        <v>197</v>
      </c>
      <c r="U65" s="158">
        <v>0</v>
      </c>
      <c r="V65" s="158">
        <f t="shared" si="6"/>
        <v>0</v>
      </c>
      <c r="W65" s="158"/>
      <c r="X65" s="158" t="s">
        <v>215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216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74">
        <v>36</v>
      </c>
      <c r="B66" s="175" t="s">
        <v>248</v>
      </c>
      <c r="C66" s="183" t="s">
        <v>643</v>
      </c>
      <c r="D66" s="176" t="s">
        <v>644</v>
      </c>
      <c r="E66" s="177">
        <v>7</v>
      </c>
      <c r="F66" s="178"/>
      <c r="G66" s="179">
        <f t="shared" si="0"/>
        <v>0</v>
      </c>
      <c r="H66" s="159"/>
      <c r="I66" s="158">
        <f t="shared" si="1"/>
        <v>0</v>
      </c>
      <c r="J66" s="159"/>
      <c r="K66" s="158">
        <f t="shared" si="2"/>
        <v>0</v>
      </c>
      <c r="L66" s="158">
        <v>21</v>
      </c>
      <c r="M66" s="158">
        <f t="shared" si="3"/>
        <v>0</v>
      </c>
      <c r="N66" s="158">
        <v>0</v>
      </c>
      <c r="O66" s="158">
        <f t="shared" si="4"/>
        <v>0</v>
      </c>
      <c r="P66" s="158">
        <v>0</v>
      </c>
      <c r="Q66" s="158">
        <f t="shared" si="5"/>
        <v>0</v>
      </c>
      <c r="R66" s="158"/>
      <c r="S66" s="158" t="s">
        <v>145</v>
      </c>
      <c r="T66" s="158" t="s">
        <v>164</v>
      </c>
      <c r="U66" s="158">
        <v>0</v>
      </c>
      <c r="V66" s="158">
        <f t="shared" si="6"/>
        <v>0</v>
      </c>
      <c r="W66" s="158"/>
      <c r="X66" s="158" t="s">
        <v>215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216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1" t="s">
        <v>140</v>
      </c>
      <c r="B67" s="162" t="s">
        <v>98</v>
      </c>
      <c r="C67" s="181" t="s">
        <v>99</v>
      </c>
      <c r="D67" s="163"/>
      <c r="E67" s="164"/>
      <c r="F67" s="165"/>
      <c r="G67" s="166">
        <f>SUMIF(AG68:AG75,"&lt;&gt;NOR",G68:G75)</f>
        <v>0</v>
      </c>
      <c r="H67" s="160"/>
      <c r="I67" s="160">
        <f>SUM(I68:I75)</f>
        <v>0</v>
      </c>
      <c r="J67" s="160"/>
      <c r="K67" s="160">
        <f>SUM(K68:K75)</f>
        <v>0</v>
      </c>
      <c r="L67" s="160"/>
      <c r="M67" s="160">
        <f>SUM(M68:M75)</f>
        <v>0</v>
      </c>
      <c r="N67" s="160"/>
      <c r="O67" s="160">
        <f>SUM(O68:O75)</f>
        <v>0.53</v>
      </c>
      <c r="P67" s="160"/>
      <c r="Q67" s="160">
        <f>SUM(Q68:Q75)</f>
        <v>0</v>
      </c>
      <c r="R67" s="160"/>
      <c r="S67" s="160"/>
      <c r="T67" s="160"/>
      <c r="U67" s="160"/>
      <c r="V67" s="160">
        <f>SUM(V68:V75)</f>
        <v>17.07</v>
      </c>
      <c r="W67" s="160"/>
      <c r="X67" s="160"/>
      <c r="AG67" t="s">
        <v>141</v>
      </c>
    </row>
    <row r="68" spans="1:60" outlineLevel="1" x14ac:dyDescent="0.2">
      <c r="A68" s="167">
        <v>37</v>
      </c>
      <c r="B68" s="168" t="s">
        <v>645</v>
      </c>
      <c r="C68" s="182" t="s">
        <v>646</v>
      </c>
      <c r="D68" s="169" t="s">
        <v>196</v>
      </c>
      <c r="E68" s="170">
        <v>0.05</v>
      </c>
      <c r="F68" s="171"/>
      <c r="G68" s="172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2.5</v>
      </c>
      <c r="O68" s="158">
        <f>ROUND(E68*N68,2)</f>
        <v>0.13</v>
      </c>
      <c r="P68" s="158">
        <v>0</v>
      </c>
      <c r="Q68" s="158">
        <f>ROUND(E68*P68,2)</f>
        <v>0</v>
      </c>
      <c r="R68" s="158"/>
      <c r="S68" s="158" t="s">
        <v>155</v>
      </c>
      <c r="T68" s="158" t="s">
        <v>197</v>
      </c>
      <c r="U68" s="158">
        <v>1.4490000000000001</v>
      </c>
      <c r="V68" s="158">
        <f>ROUND(E68*U68,2)</f>
        <v>7.0000000000000007E-2</v>
      </c>
      <c r="W68" s="158"/>
      <c r="X68" s="158" t="s">
        <v>198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199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9" t="s">
        <v>647</v>
      </c>
      <c r="D69" s="187"/>
      <c r="E69" s="188">
        <v>0.05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201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74">
        <v>38</v>
      </c>
      <c r="B70" s="175" t="s">
        <v>648</v>
      </c>
      <c r="C70" s="183" t="s">
        <v>649</v>
      </c>
      <c r="D70" s="176" t="s">
        <v>220</v>
      </c>
      <c r="E70" s="177">
        <v>61</v>
      </c>
      <c r="F70" s="178"/>
      <c r="G70" s="179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0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155</v>
      </c>
      <c r="T70" s="158" t="s">
        <v>197</v>
      </c>
      <c r="U70" s="158">
        <v>0.06</v>
      </c>
      <c r="V70" s="158">
        <f>ROUND(E70*U70,2)</f>
        <v>3.66</v>
      </c>
      <c r="W70" s="158"/>
      <c r="X70" s="158" t="s">
        <v>198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199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4">
        <v>39</v>
      </c>
      <c r="B71" s="175" t="s">
        <v>650</v>
      </c>
      <c r="C71" s="183" t="s">
        <v>651</v>
      </c>
      <c r="D71" s="176" t="s">
        <v>220</v>
      </c>
      <c r="E71" s="177">
        <v>61</v>
      </c>
      <c r="F71" s="178"/>
      <c r="G71" s="179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0</v>
      </c>
      <c r="O71" s="158">
        <f>ROUND(E71*N71,2)</f>
        <v>0</v>
      </c>
      <c r="P71" s="158">
        <v>0</v>
      </c>
      <c r="Q71" s="158">
        <f>ROUND(E71*P71,2)</f>
        <v>0</v>
      </c>
      <c r="R71" s="158"/>
      <c r="S71" s="158" t="s">
        <v>155</v>
      </c>
      <c r="T71" s="158" t="s">
        <v>197</v>
      </c>
      <c r="U71" s="158">
        <v>4.8000000000000001E-2</v>
      </c>
      <c r="V71" s="158">
        <f>ROUND(E71*U71,2)</f>
        <v>2.93</v>
      </c>
      <c r="W71" s="158"/>
      <c r="X71" s="158" t="s">
        <v>198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199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2.5" outlineLevel="1" x14ac:dyDescent="0.2">
      <c r="A72" s="174">
        <v>40</v>
      </c>
      <c r="B72" s="175" t="s">
        <v>652</v>
      </c>
      <c r="C72" s="183" t="s">
        <v>653</v>
      </c>
      <c r="D72" s="176" t="s">
        <v>644</v>
      </c>
      <c r="E72" s="177">
        <v>1</v>
      </c>
      <c r="F72" s="178"/>
      <c r="G72" s="179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8"/>
      <c r="S72" s="158" t="s">
        <v>145</v>
      </c>
      <c r="T72" s="158" t="s">
        <v>164</v>
      </c>
      <c r="U72" s="158">
        <v>0</v>
      </c>
      <c r="V72" s="158">
        <f>ROUND(E72*U72,2)</f>
        <v>0</v>
      </c>
      <c r="W72" s="158"/>
      <c r="X72" s="158" t="s">
        <v>198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199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2.5" outlineLevel="1" x14ac:dyDescent="0.2">
      <c r="A73" s="174">
        <v>41</v>
      </c>
      <c r="B73" s="175" t="s">
        <v>654</v>
      </c>
      <c r="C73" s="183" t="s">
        <v>655</v>
      </c>
      <c r="D73" s="176" t="s">
        <v>267</v>
      </c>
      <c r="E73" s="177">
        <v>6</v>
      </c>
      <c r="F73" s="178"/>
      <c r="G73" s="179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8">
        <v>4.1099999999999998E-2</v>
      </c>
      <c r="O73" s="158">
        <f>ROUND(E73*N73,2)</f>
        <v>0.25</v>
      </c>
      <c r="P73" s="158">
        <v>0</v>
      </c>
      <c r="Q73" s="158">
        <f>ROUND(E73*P73,2)</f>
        <v>0</v>
      </c>
      <c r="R73" s="158"/>
      <c r="S73" s="158" t="s">
        <v>155</v>
      </c>
      <c r="T73" s="158" t="s">
        <v>197</v>
      </c>
      <c r="U73" s="158">
        <v>1.3387</v>
      </c>
      <c r="V73" s="158">
        <f>ROUND(E73*U73,2)</f>
        <v>8.0299999999999994</v>
      </c>
      <c r="W73" s="158"/>
      <c r="X73" s="158" t="s">
        <v>207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208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22.5" outlineLevel="1" x14ac:dyDescent="0.2">
      <c r="A74" s="167">
        <v>42</v>
      </c>
      <c r="B74" s="168" t="s">
        <v>656</v>
      </c>
      <c r="C74" s="182" t="s">
        <v>657</v>
      </c>
      <c r="D74" s="169" t="s">
        <v>267</v>
      </c>
      <c r="E74" s="170">
        <v>1</v>
      </c>
      <c r="F74" s="171"/>
      <c r="G74" s="172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8">
        <v>0.15422</v>
      </c>
      <c r="O74" s="158">
        <f>ROUND(E74*N74,2)</f>
        <v>0.15</v>
      </c>
      <c r="P74" s="158">
        <v>0</v>
      </c>
      <c r="Q74" s="158">
        <f>ROUND(E74*P74,2)</f>
        <v>0</v>
      </c>
      <c r="R74" s="158"/>
      <c r="S74" s="158" t="s">
        <v>155</v>
      </c>
      <c r="T74" s="158" t="s">
        <v>197</v>
      </c>
      <c r="U74" s="158">
        <v>2.37662</v>
      </c>
      <c r="V74" s="158">
        <f>ROUND(E74*U74,2)</f>
        <v>2.38</v>
      </c>
      <c r="W74" s="158"/>
      <c r="X74" s="158" t="s">
        <v>207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208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22.5" outlineLevel="1" x14ac:dyDescent="0.2">
      <c r="A75" s="156"/>
      <c r="B75" s="157"/>
      <c r="C75" s="260" t="s">
        <v>658</v>
      </c>
      <c r="D75" s="261"/>
      <c r="E75" s="261"/>
      <c r="F75" s="261"/>
      <c r="G75" s="261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49"/>
      <c r="Z75" s="149"/>
      <c r="AA75" s="149"/>
      <c r="AB75" s="149"/>
      <c r="AC75" s="149"/>
      <c r="AD75" s="149"/>
      <c r="AE75" s="149"/>
      <c r="AF75" s="149"/>
      <c r="AG75" s="149" t="s">
        <v>150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73" t="str">
        <f>C75</f>
        <v>Plastové dno, šachta z korugované trouby, těsnění, teleskopický adaptér, rám do teleskopu, poklop litinový.</v>
      </c>
      <c r="BB75" s="149"/>
      <c r="BC75" s="149"/>
      <c r="BD75" s="149"/>
      <c r="BE75" s="149"/>
      <c r="BF75" s="149"/>
      <c r="BG75" s="149"/>
      <c r="BH75" s="149"/>
    </row>
    <row r="76" spans="1:60" x14ac:dyDescent="0.2">
      <c r="A76" s="161" t="s">
        <v>140</v>
      </c>
      <c r="B76" s="162" t="s">
        <v>106</v>
      </c>
      <c r="C76" s="181" t="s">
        <v>107</v>
      </c>
      <c r="D76" s="163"/>
      <c r="E76" s="164"/>
      <c r="F76" s="165"/>
      <c r="G76" s="166">
        <f>SUMIF(AG77:AG78,"&lt;&gt;NOR",G77:G78)</f>
        <v>0</v>
      </c>
      <c r="H76" s="160"/>
      <c r="I76" s="160">
        <f>SUM(I77:I78)</f>
        <v>0</v>
      </c>
      <c r="J76" s="160"/>
      <c r="K76" s="160">
        <f>SUM(K77:K78)</f>
        <v>0</v>
      </c>
      <c r="L76" s="160"/>
      <c r="M76" s="160">
        <f>SUM(M77:M78)</f>
        <v>0</v>
      </c>
      <c r="N76" s="160"/>
      <c r="O76" s="160">
        <f>SUM(O77:O78)</f>
        <v>0</v>
      </c>
      <c r="P76" s="160"/>
      <c r="Q76" s="160">
        <f>SUM(Q77:Q78)</f>
        <v>0</v>
      </c>
      <c r="R76" s="160"/>
      <c r="S76" s="160"/>
      <c r="T76" s="160"/>
      <c r="U76" s="160"/>
      <c r="V76" s="160">
        <f>SUM(V77:V78)</f>
        <v>12.04</v>
      </c>
      <c r="W76" s="160"/>
      <c r="X76" s="160"/>
      <c r="AG76" t="s">
        <v>141</v>
      </c>
    </row>
    <row r="77" spans="1:60" outlineLevel="1" x14ac:dyDescent="0.2">
      <c r="A77" s="167">
        <v>43</v>
      </c>
      <c r="B77" s="168" t="s">
        <v>659</v>
      </c>
      <c r="C77" s="182" t="s">
        <v>660</v>
      </c>
      <c r="D77" s="169" t="s">
        <v>254</v>
      </c>
      <c r="E77" s="170">
        <v>56.915230000000001</v>
      </c>
      <c r="F77" s="171"/>
      <c r="G77" s="172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0</v>
      </c>
      <c r="O77" s="158">
        <f>ROUND(E77*N77,2)</f>
        <v>0</v>
      </c>
      <c r="P77" s="158">
        <v>0</v>
      </c>
      <c r="Q77" s="158">
        <f>ROUND(E77*P77,2)</f>
        <v>0</v>
      </c>
      <c r="R77" s="158"/>
      <c r="S77" s="158" t="s">
        <v>155</v>
      </c>
      <c r="T77" s="158" t="s">
        <v>197</v>
      </c>
      <c r="U77" s="158">
        <v>0.21149999999999999</v>
      </c>
      <c r="V77" s="158">
        <f>ROUND(E77*U77,2)</f>
        <v>12.04</v>
      </c>
      <c r="W77" s="158"/>
      <c r="X77" s="158" t="s">
        <v>300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301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260" t="s">
        <v>661</v>
      </c>
      <c r="D78" s="261"/>
      <c r="E78" s="261"/>
      <c r="F78" s="261"/>
      <c r="G78" s="261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9"/>
      <c r="Z78" s="149"/>
      <c r="AA78" s="149"/>
      <c r="AB78" s="149"/>
      <c r="AC78" s="149"/>
      <c r="AD78" s="149"/>
      <c r="AE78" s="149"/>
      <c r="AF78" s="149"/>
      <c r="AG78" s="149" t="s">
        <v>150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x14ac:dyDescent="0.2">
      <c r="A79" s="161" t="s">
        <v>140</v>
      </c>
      <c r="B79" s="162" t="s">
        <v>113</v>
      </c>
      <c r="C79" s="181" t="s">
        <v>29</v>
      </c>
      <c r="D79" s="163"/>
      <c r="E79" s="164"/>
      <c r="F79" s="165"/>
      <c r="G79" s="166">
        <f>SUMIF(AG80:AG81,"&lt;&gt;NOR",G80:G81)</f>
        <v>0</v>
      </c>
      <c r="H79" s="160"/>
      <c r="I79" s="160">
        <f>SUM(I80:I81)</f>
        <v>0</v>
      </c>
      <c r="J79" s="160"/>
      <c r="K79" s="160">
        <f>SUM(K80:K81)</f>
        <v>0</v>
      </c>
      <c r="L79" s="160"/>
      <c r="M79" s="160">
        <f>SUM(M80:M81)</f>
        <v>0</v>
      </c>
      <c r="N79" s="160"/>
      <c r="O79" s="160">
        <f>SUM(O80:O81)</f>
        <v>0</v>
      </c>
      <c r="P79" s="160"/>
      <c r="Q79" s="160">
        <f>SUM(Q80:Q81)</f>
        <v>0</v>
      </c>
      <c r="R79" s="160"/>
      <c r="S79" s="160"/>
      <c r="T79" s="160"/>
      <c r="U79" s="160"/>
      <c r="V79" s="160">
        <f>SUM(V80:V81)</f>
        <v>0</v>
      </c>
      <c r="W79" s="160"/>
      <c r="X79" s="160"/>
      <c r="AG79" t="s">
        <v>141</v>
      </c>
    </row>
    <row r="80" spans="1:60" outlineLevel="1" x14ac:dyDescent="0.2">
      <c r="A80" s="174">
        <v>44</v>
      </c>
      <c r="B80" s="175" t="s">
        <v>662</v>
      </c>
      <c r="C80" s="183" t="s">
        <v>663</v>
      </c>
      <c r="D80" s="176" t="s">
        <v>644</v>
      </c>
      <c r="E80" s="177">
        <v>10</v>
      </c>
      <c r="F80" s="178"/>
      <c r="G80" s="179">
        <f>ROUND(E80*F80,2)</f>
        <v>0</v>
      </c>
      <c r="H80" s="159"/>
      <c r="I80" s="158">
        <f>ROUND(E80*H80,2)</f>
        <v>0</v>
      </c>
      <c r="J80" s="159"/>
      <c r="K80" s="158">
        <f>ROUND(E80*J80,2)</f>
        <v>0</v>
      </c>
      <c r="L80" s="158">
        <v>21</v>
      </c>
      <c r="M80" s="158">
        <f>G80*(1+L80/100)</f>
        <v>0</v>
      </c>
      <c r="N80" s="158">
        <v>0</v>
      </c>
      <c r="O80" s="158">
        <f>ROUND(E80*N80,2)</f>
        <v>0</v>
      </c>
      <c r="P80" s="158">
        <v>0</v>
      </c>
      <c r="Q80" s="158">
        <f>ROUND(E80*P80,2)</f>
        <v>0</v>
      </c>
      <c r="R80" s="158"/>
      <c r="S80" s="158" t="s">
        <v>145</v>
      </c>
      <c r="T80" s="158" t="s">
        <v>164</v>
      </c>
      <c r="U80" s="158">
        <v>0</v>
      </c>
      <c r="V80" s="158">
        <f>ROUND(E80*U80,2)</f>
        <v>0</v>
      </c>
      <c r="W80" s="158"/>
      <c r="X80" s="158" t="s">
        <v>156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157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74">
        <v>45</v>
      </c>
      <c r="B81" s="175" t="s">
        <v>664</v>
      </c>
      <c r="C81" s="183" t="s">
        <v>665</v>
      </c>
      <c r="D81" s="176" t="s">
        <v>644</v>
      </c>
      <c r="E81" s="177">
        <v>4</v>
      </c>
      <c r="F81" s="178"/>
      <c r="G81" s="179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8">
        <v>0</v>
      </c>
      <c r="O81" s="158">
        <f>ROUND(E81*N81,2)</f>
        <v>0</v>
      </c>
      <c r="P81" s="158">
        <v>0</v>
      </c>
      <c r="Q81" s="158">
        <f>ROUND(E81*P81,2)</f>
        <v>0</v>
      </c>
      <c r="R81" s="158"/>
      <c r="S81" s="158" t="s">
        <v>145</v>
      </c>
      <c r="T81" s="158" t="s">
        <v>164</v>
      </c>
      <c r="U81" s="158">
        <v>0</v>
      </c>
      <c r="V81" s="158">
        <f>ROUND(E81*U81,2)</f>
        <v>0</v>
      </c>
      <c r="W81" s="158"/>
      <c r="X81" s="158" t="s">
        <v>156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157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x14ac:dyDescent="0.2">
      <c r="A82" s="161" t="s">
        <v>140</v>
      </c>
      <c r="B82" s="162" t="s">
        <v>114</v>
      </c>
      <c r="C82" s="181" t="s">
        <v>30</v>
      </c>
      <c r="D82" s="163"/>
      <c r="E82" s="164"/>
      <c r="F82" s="165"/>
      <c r="G82" s="166">
        <f>SUMIF(AG83:AG90,"&lt;&gt;NOR",G83:G90)</f>
        <v>0</v>
      </c>
      <c r="H82" s="160"/>
      <c r="I82" s="160">
        <f>SUM(I83:I90)</f>
        <v>0</v>
      </c>
      <c r="J82" s="160"/>
      <c r="K82" s="160">
        <f>SUM(K83:K90)</f>
        <v>0</v>
      </c>
      <c r="L82" s="160"/>
      <c r="M82" s="160">
        <f>SUM(M83:M90)</f>
        <v>0</v>
      </c>
      <c r="N82" s="160"/>
      <c r="O82" s="160">
        <f>SUM(O83:O90)</f>
        <v>0</v>
      </c>
      <c r="P82" s="160"/>
      <c r="Q82" s="160">
        <f>SUM(Q83:Q90)</f>
        <v>0</v>
      </c>
      <c r="R82" s="160"/>
      <c r="S82" s="160"/>
      <c r="T82" s="160"/>
      <c r="U82" s="160"/>
      <c r="V82" s="160">
        <f>SUM(V83:V90)</f>
        <v>0</v>
      </c>
      <c r="W82" s="160"/>
      <c r="X82" s="160"/>
      <c r="AG82" t="s">
        <v>141</v>
      </c>
    </row>
    <row r="83" spans="1:60" outlineLevel="1" x14ac:dyDescent="0.2">
      <c r="A83" s="167">
        <v>46</v>
      </c>
      <c r="B83" s="168" t="s">
        <v>666</v>
      </c>
      <c r="C83" s="182" t="s">
        <v>667</v>
      </c>
      <c r="D83" s="169" t="s">
        <v>154</v>
      </c>
      <c r="E83" s="170">
        <v>1</v>
      </c>
      <c r="F83" s="171"/>
      <c r="G83" s="172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21</v>
      </c>
      <c r="M83" s="158">
        <f>G83*(1+L83/100)</f>
        <v>0</v>
      </c>
      <c r="N83" s="158">
        <v>0</v>
      </c>
      <c r="O83" s="158">
        <f>ROUND(E83*N83,2)</f>
        <v>0</v>
      </c>
      <c r="P83" s="158">
        <v>0</v>
      </c>
      <c r="Q83" s="158">
        <f>ROUND(E83*P83,2)</f>
        <v>0</v>
      </c>
      <c r="R83" s="158"/>
      <c r="S83" s="158" t="s">
        <v>155</v>
      </c>
      <c r="T83" s="158" t="s">
        <v>164</v>
      </c>
      <c r="U83" s="158">
        <v>0</v>
      </c>
      <c r="V83" s="158">
        <f>ROUND(E83*U83,2)</f>
        <v>0</v>
      </c>
      <c r="W83" s="158"/>
      <c r="X83" s="158" t="s">
        <v>156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157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260" t="s">
        <v>668</v>
      </c>
      <c r="D84" s="261"/>
      <c r="E84" s="261"/>
      <c r="F84" s="261"/>
      <c r="G84" s="261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49"/>
      <c r="Z84" s="149"/>
      <c r="AA84" s="149"/>
      <c r="AB84" s="149"/>
      <c r="AC84" s="149"/>
      <c r="AD84" s="149"/>
      <c r="AE84" s="149"/>
      <c r="AF84" s="149"/>
      <c r="AG84" s="149" t="s">
        <v>150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262" t="s">
        <v>669</v>
      </c>
      <c r="D85" s="263"/>
      <c r="E85" s="263"/>
      <c r="F85" s="263"/>
      <c r="G85" s="263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9"/>
      <c r="Z85" s="149"/>
      <c r="AA85" s="149"/>
      <c r="AB85" s="149"/>
      <c r="AC85" s="149"/>
      <c r="AD85" s="149"/>
      <c r="AE85" s="149"/>
      <c r="AF85" s="149"/>
      <c r="AG85" s="149" t="s">
        <v>150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62" t="s">
        <v>670</v>
      </c>
      <c r="D86" s="263"/>
      <c r="E86" s="263"/>
      <c r="F86" s="263"/>
      <c r="G86" s="263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49"/>
      <c r="Z86" s="149"/>
      <c r="AA86" s="149"/>
      <c r="AB86" s="149"/>
      <c r="AC86" s="149"/>
      <c r="AD86" s="149"/>
      <c r="AE86" s="149"/>
      <c r="AF86" s="149"/>
      <c r="AG86" s="149" t="s">
        <v>150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62" t="s">
        <v>671</v>
      </c>
      <c r="D87" s="263"/>
      <c r="E87" s="263"/>
      <c r="F87" s="263"/>
      <c r="G87" s="263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49"/>
      <c r="Z87" s="149"/>
      <c r="AA87" s="149"/>
      <c r="AB87" s="149"/>
      <c r="AC87" s="149"/>
      <c r="AD87" s="149"/>
      <c r="AE87" s="149"/>
      <c r="AF87" s="149"/>
      <c r="AG87" s="149" t="s">
        <v>150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262" t="s">
        <v>672</v>
      </c>
      <c r="D88" s="263"/>
      <c r="E88" s="263"/>
      <c r="F88" s="263"/>
      <c r="G88" s="263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49"/>
      <c r="Z88" s="149"/>
      <c r="AA88" s="149"/>
      <c r="AB88" s="149"/>
      <c r="AC88" s="149"/>
      <c r="AD88" s="149"/>
      <c r="AE88" s="149"/>
      <c r="AF88" s="149"/>
      <c r="AG88" s="149" t="s">
        <v>150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262" t="s">
        <v>673</v>
      </c>
      <c r="D89" s="263"/>
      <c r="E89" s="263"/>
      <c r="F89" s="263"/>
      <c r="G89" s="263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150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262" t="s">
        <v>674</v>
      </c>
      <c r="D90" s="263"/>
      <c r="E90" s="263"/>
      <c r="F90" s="263"/>
      <c r="G90" s="263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49"/>
      <c r="Z90" s="149"/>
      <c r="AA90" s="149"/>
      <c r="AB90" s="149"/>
      <c r="AC90" s="149"/>
      <c r="AD90" s="149"/>
      <c r="AE90" s="149"/>
      <c r="AF90" s="149"/>
      <c r="AG90" s="149" t="s">
        <v>150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x14ac:dyDescent="0.2">
      <c r="A91" s="3"/>
      <c r="B91" s="4"/>
      <c r="C91" s="184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E91">
        <v>15</v>
      </c>
      <c r="AF91">
        <v>21</v>
      </c>
      <c r="AG91" t="s">
        <v>127</v>
      </c>
    </row>
    <row r="92" spans="1:60" x14ac:dyDescent="0.2">
      <c r="A92" s="152"/>
      <c r="B92" s="153" t="s">
        <v>31</v>
      </c>
      <c r="C92" s="185"/>
      <c r="D92" s="154"/>
      <c r="E92" s="155"/>
      <c r="F92" s="155"/>
      <c r="G92" s="180">
        <f>G8+G25+G28+G41+G67+G76+G79+G82</f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E92">
        <f>SUMIF(L7:L90,AE91,G7:G90)</f>
        <v>0</v>
      </c>
      <c r="AF92">
        <f>SUMIF(L7:L90,AF91,G7:G90)</f>
        <v>0</v>
      </c>
      <c r="AG92" t="s">
        <v>189</v>
      </c>
    </row>
    <row r="93" spans="1:60" x14ac:dyDescent="0.2">
      <c r="A93" s="3"/>
      <c r="B93" s="4"/>
      <c r="C93" s="184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3"/>
      <c r="B94" s="4"/>
      <c r="C94" s="184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246" t="s">
        <v>190</v>
      </c>
      <c r="B95" s="246"/>
      <c r="C95" s="247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248"/>
      <c r="B96" s="249"/>
      <c r="C96" s="250"/>
      <c r="D96" s="249"/>
      <c r="E96" s="249"/>
      <c r="F96" s="249"/>
      <c r="G96" s="25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G96" t="s">
        <v>191</v>
      </c>
    </row>
    <row r="97" spans="1:33" x14ac:dyDescent="0.2">
      <c r="A97" s="252"/>
      <c r="B97" s="253"/>
      <c r="C97" s="254"/>
      <c r="D97" s="253"/>
      <c r="E97" s="253"/>
      <c r="F97" s="253"/>
      <c r="G97" s="25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 x14ac:dyDescent="0.2">
      <c r="A98" s="252"/>
      <c r="B98" s="253"/>
      <c r="C98" s="254"/>
      <c r="D98" s="253"/>
      <c r="E98" s="253"/>
      <c r="F98" s="253"/>
      <c r="G98" s="25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33" x14ac:dyDescent="0.2">
      <c r="A99" s="252"/>
      <c r="B99" s="253"/>
      <c r="C99" s="254"/>
      <c r="D99" s="253"/>
      <c r="E99" s="253"/>
      <c r="F99" s="253"/>
      <c r="G99" s="25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33" x14ac:dyDescent="0.2">
      <c r="A100" s="256"/>
      <c r="B100" s="257"/>
      <c r="C100" s="258"/>
      <c r="D100" s="257"/>
      <c r="E100" s="257"/>
      <c r="F100" s="257"/>
      <c r="G100" s="25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33" x14ac:dyDescent="0.2">
      <c r="A101" s="3"/>
      <c r="B101" s="4"/>
      <c r="C101" s="184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33" x14ac:dyDescent="0.2">
      <c r="C102" s="186"/>
      <c r="D102" s="10"/>
      <c r="AG102" t="s">
        <v>193</v>
      </c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6">
    <mergeCell ref="A1:G1"/>
    <mergeCell ref="C2:G2"/>
    <mergeCell ref="C3:G3"/>
    <mergeCell ref="C4:G4"/>
    <mergeCell ref="C85:G85"/>
    <mergeCell ref="A95:C95"/>
    <mergeCell ref="A96:G100"/>
    <mergeCell ref="C30:G30"/>
    <mergeCell ref="C75:G75"/>
    <mergeCell ref="C78:G78"/>
    <mergeCell ref="C84:G84"/>
    <mergeCell ref="C90:G90"/>
    <mergeCell ref="C86:G86"/>
    <mergeCell ref="C87:G87"/>
    <mergeCell ref="C88:G88"/>
    <mergeCell ref="C89:G89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SO00 0 Pol</vt:lpstr>
      <vt:lpstr>SO101 1 Pol</vt:lpstr>
      <vt:lpstr>SO201 2 Pol</vt:lpstr>
      <vt:lpstr>SO202 3 Pol</vt:lpstr>
      <vt:lpstr>SO305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'SO00 0 Pol'!Názvy_tisku</vt:lpstr>
      <vt:lpstr>'SO101 1 Pol'!Názvy_tisku</vt:lpstr>
      <vt:lpstr>'SO201 2 Pol'!Názvy_tisku</vt:lpstr>
      <vt:lpstr>'SO202 3 Pol'!Názvy_tisku</vt:lpstr>
      <vt:lpstr>'SO305 4 Pol'!Názvy_tisku</vt:lpstr>
      <vt:lpstr>oadresa</vt:lpstr>
      <vt:lpstr>Stavba!Objednatel</vt:lpstr>
      <vt:lpstr>Stavba!Objekt</vt:lpstr>
      <vt:lpstr>'SO00 0 Pol'!Oblast_tisku</vt:lpstr>
      <vt:lpstr>'SO101 1 Pol'!Oblast_tisku</vt:lpstr>
      <vt:lpstr>'SO201 2 Pol'!Oblast_tisku</vt:lpstr>
      <vt:lpstr>'SO202 3 Pol'!Oblast_tisku</vt:lpstr>
      <vt:lpstr>'SO305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Ing. Ivo Kunčar</cp:lastModifiedBy>
  <cp:lastPrinted>2019-03-19T12:27:02Z</cp:lastPrinted>
  <dcterms:created xsi:type="dcterms:W3CDTF">2009-04-08T07:15:50Z</dcterms:created>
  <dcterms:modified xsi:type="dcterms:W3CDTF">2020-01-16T11:36:49Z</dcterms:modified>
</cp:coreProperties>
</file>