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18\Rozpočet 2018\Návrh rozpočtu\Zveřejnění - el. ÚD, fyzicky ÚD, do aktualit\"/>
    </mc:Choice>
  </mc:AlternateContent>
  <bookViews>
    <workbookView xWindow="0" yWindow="0" windowWidth="12240" windowHeight="7755"/>
  </bookViews>
  <sheets>
    <sheet name="titulní list" sheetId="5" r:id="rId1"/>
    <sheet name="příjmy 2018" sheetId="1" r:id="rId2"/>
    <sheet name="výdaje 2018" sheetId="2" r:id="rId3"/>
    <sheet name="financování" sheetId="4" r:id="rId4"/>
  </sheets>
  <definedNames>
    <definedName name="_xlnm.Print_Area" localSheetId="1">'příjmy 2018'!$A$1:$H$172</definedName>
    <definedName name="_xlnm.Print_Area" localSheetId="2">'výdaje 2018'!$A$1:$H$359</definedName>
  </definedNames>
  <calcPr calcId="162913"/>
  <fileRecoveryPr autoRecover="0"/>
</workbook>
</file>

<file path=xl/calcChain.xml><?xml version="1.0" encoding="utf-8"?>
<calcChain xmlns="http://schemas.openxmlformats.org/spreadsheetml/2006/main">
  <c r="H278" i="2" l="1"/>
  <c r="H277" i="2" s="1"/>
  <c r="G277" i="2"/>
  <c r="F277" i="2"/>
  <c r="E277" i="2"/>
  <c r="D277" i="2"/>
  <c r="C277" i="2"/>
  <c r="H274" i="2"/>
  <c r="G274" i="2"/>
  <c r="F274" i="2"/>
  <c r="E274" i="2"/>
  <c r="D274" i="2"/>
  <c r="C274" i="2"/>
  <c r="D25" i="2"/>
  <c r="E18" i="2"/>
  <c r="F18" i="2"/>
  <c r="G18" i="2"/>
  <c r="D18" i="2"/>
  <c r="F151" i="1"/>
  <c r="H82" i="2"/>
  <c r="H353" i="2"/>
  <c r="H125" i="2"/>
  <c r="G280" i="2"/>
  <c r="F280" i="2"/>
  <c r="H282" i="2"/>
  <c r="E158" i="1"/>
  <c r="H165" i="1"/>
  <c r="H101" i="1"/>
  <c r="H151" i="1"/>
  <c r="G151" i="1"/>
  <c r="H12" i="2"/>
  <c r="H270" i="2"/>
  <c r="F147" i="2"/>
  <c r="H143" i="2"/>
  <c r="H190" i="2"/>
  <c r="H185" i="2" s="1"/>
  <c r="G147" i="2"/>
  <c r="H152" i="2"/>
  <c r="H153" i="2"/>
  <c r="H283" i="2"/>
  <c r="H285" i="2"/>
  <c r="H286" i="2"/>
  <c r="H290" i="2"/>
  <c r="H288" i="2"/>
  <c r="H289" i="2"/>
  <c r="H291" i="2"/>
  <c r="H292" i="2"/>
  <c r="H281" i="2"/>
  <c r="H280" i="2" s="1"/>
  <c r="C23" i="4"/>
  <c r="D349" i="2"/>
  <c r="E349" i="2"/>
  <c r="C349" i="2"/>
  <c r="D341" i="2"/>
  <c r="E341" i="2"/>
  <c r="C341" i="2"/>
  <c r="D330" i="2"/>
  <c r="E330" i="2"/>
  <c r="C330" i="2"/>
  <c r="E280" i="2"/>
  <c r="E74" i="2"/>
  <c r="C74" i="2"/>
  <c r="D11" i="2"/>
  <c r="E11" i="2"/>
  <c r="C11" i="2"/>
  <c r="C9" i="4"/>
  <c r="C17" i="4" s="1"/>
  <c r="H342" i="2"/>
  <c r="H341" i="2"/>
  <c r="H334" i="2"/>
  <c r="H332" i="2"/>
  <c r="H333" i="2"/>
  <c r="H335" i="2"/>
  <c r="H336" i="2"/>
  <c r="H331" i="2"/>
  <c r="H323" i="2"/>
  <c r="H324" i="2"/>
  <c r="H322" i="2"/>
  <c r="H271" i="2"/>
  <c r="H272" i="2"/>
  <c r="H59" i="2"/>
  <c r="H60" i="2"/>
  <c r="H58" i="2"/>
  <c r="H13" i="2"/>
  <c r="H11" i="2"/>
  <c r="H131" i="2"/>
  <c r="H130" i="2" s="1"/>
  <c r="H88" i="2"/>
  <c r="H87" i="2"/>
  <c r="G62" i="2"/>
  <c r="F62" i="2"/>
  <c r="H296" i="2"/>
  <c r="H297" i="2"/>
  <c r="H298" i="2"/>
  <c r="H299" i="2"/>
  <c r="H300" i="2"/>
  <c r="H295" i="2"/>
  <c r="H47" i="2"/>
  <c r="D316" i="2"/>
  <c r="E316" i="2"/>
  <c r="F316" i="2"/>
  <c r="G316" i="2"/>
  <c r="C316" i="2"/>
  <c r="H255" i="2"/>
  <c r="H256" i="2"/>
  <c r="H253" i="2" s="1"/>
  <c r="H257" i="2"/>
  <c r="H259" i="2"/>
  <c r="H260" i="2"/>
  <c r="H261" i="2"/>
  <c r="H254" i="2"/>
  <c r="D82" i="2"/>
  <c r="H196" i="2"/>
  <c r="H245" i="2"/>
  <c r="H244" i="2" s="1"/>
  <c r="H209" i="2"/>
  <c r="H210" i="2"/>
  <c r="H208" i="2"/>
  <c r="H207" i="2" s="1"/>
  <c r="H161" i="2"/>
  <c r="H160" i="2" s="1"/>
  <c r="H202" i="2"/>
  <c r="H200" i="2"/>
  <c r="H199" i="2" s="1"/>
  <c r="H187" i="2"/>
  <c r="H188" i="2"/>
  <c r="H189" i="2"/>
  <c r="H191" i="2"/>
  <c r="H192" i="2"/>
  <c r="H193" i="2"/>
  <c r="H194" i="2"/>
  <c r="H195" i="2"/>
  <c r="H197" i="2"/>
  <c r="H186" i="2"/>
  <c r="H183" i="2"/>
  <c r="H182" i="2"/>
  <c r="H53" i="2"/>
  <c r="H54" i="2"/>
  <c r="H55" i="2"/>
  <c r="H251" i="2"/>
  <c r="H250" i="2" s="1"/>
  <c r="H248" i="2"/>
  <c r="H247" i="2" s="1"/>
  <c r="H123" i="2"/>
  <c r="G305" i="2"/>
  <c r="F305" i="2"/>
  <c r="H307" i="2"/>
  <c r="H306" i="2"/>
  <c r="H305" i="2" s="1"/>
  <c r="H174" i="2"/>
  <c r="H175" i="2"/>
  <c r="H176" i="2"/>
  <c r="H177" i="2"/>
  <c r="H178" i="2"/>
  <c r="H179" i="2"/>
  <c r="H180" i="2"/>
  <c r="H173" i="2"/>
  <c r="H172" i="2" s="1"/>
  <c r="G166" i="2"/>
  <c r="F166" i="2"/>
  <c r="H168" i="2"/>
  <c r="H169" i="2"/>
  <c r="H170" i="2"/>
  <c r="H167" i="2"/>
  <c r="H164" i="2"/>
  <c r="H163" i="2"/>
  <c r="G155" i="2"/>
  <c r="F155" i="2"/>
  <c r="H157" i="2"/>
  <c r="H158" i="2"/>
  <c r="H156" i="2"/>
  <c r="H149" i="2"/>
  <c r="H150" i="2"/>
  <c r="H151" i="2"/>
  <c r="H147" i="2" s="1"/>
  <c r="H145" i="2"/>
  <c r="G133" i="2"/>
  <c r="F133" i="2"/>
  <c r="G127" i="2"/>
  <c r="F127" i="2"/>
  <c r="H128" i="2"/>
  <c r="H127" i="2" s="1"/>
  <c r="G109" i="2"/>
  <c r="F109" i="2"/>
  <c r="H111" i="2"/>
  <c r="H112" i="2"/>
  <c r="H113" i="2"/>
  <c r="H109" i="2" s="1"/>
  <c r="H114" i="2"/>
  <c r="H110" i="2"/>
  <c r="G74" i="2"/>
  <c r="F74" i="2"/>
  <c r="H76" i="2"/>
  <c r="H77" i="2"/>
  <c r="H78" i="2"/>
  <c r="H79" i="2"/>
  <c r="H80" i="2"/>
  <c r="H81" i="2"/>
  <c r="H83" i="2"/>
  <c r="H84" i="2"/>
  <c r="H75" i="2"/>
  <c r="H64" i="2"/>
  <c r="H65" i="2"/>
  <c r="H66" i="2"/>
  <c r="H62" i="2" s="1"/>
  <c r="H67" i="2"/>
  <c r="H68" i="2"/>
  <c r="H70" i="2"/>
  <c r="H71" i="2"/>
  <c r="H72" i="2"/>
  <c r="H63" i="2"/>
  <c r="G49" i="2"/>
  <c r="F49" i="2"/>
  <c r="H51" i="2"/>
  <c r="H52" i="2"/>
  <c r="H50" i="2"/>
  <c r="G41" i="2"/>
  <c r="F41" i="2"/>
  <c r="H43" i="2"/>
  <c r="H44" i="2"/>
  <c r="H42" i="2"/>
  <c r="H41" i="2" s="1"/>
  <c r="H27" i="2"/>
  <c r="H28" i="2"/>
  <c r="H29" i="2"/>
  <c r="H30" i="2"/>
  <c r="H25" i="2" s="1"/>
  <c r="H31" i="2"/>
  <c r="H32" i="2"/>
  <c r="H33" i="2"/>
  <c r="H34" i="2"/>
  <c r="H35" i="2"/>
  <c r="H36" i="2"/>
  <c r="H38" i="2"/>
  <c r="H39" i="2"/>
  <c r="H26" i="2"/>
  <c r="G25" i="2"/>
  <c r="F25" i="2"/>
  <c r="H20" i="2"/>
  <c r="H18" i="2" s="1"/>
  <c r="H21" i="2"/>
  <c r="H22" i="2"/>
  <c r="H19" i="2"/>
  <c r="H135" i="2"/>
  <c r="H133" i="2" s="1"/>
  <c r="H136" i="2"/>
  <c r="H138" i="2"/>
  <c r="H139" i="2"/>
  <c r="H121" i="2"/>
  <c r="H120" i="2"/>
  <c r="H102" i="2"/>
  <c r="H103" i="2"/>
  <c r="H104" i="2"/>
  <c r="H105" i="2"/>
  <c r="H106" i="2"/>
  <c r="H107" i="2"/>
  <c r="H101" i="2"/>
  <c r="H98" i="2"/>
  <c r="H97" i="2"/>
  <c r="H16" i="2"/>
  <c r="H15" i="2"/>
  <c r="H317" i="2"/>
  <c r="H319" i="2"/>
  <c r="H339" i="2"/>
  <c r="H318" i="2"/>
  <c r="H316" i="2" s="1"/>
  <c r="H328" i="2"/>
  <c r="H327" i="2"/>
  <c r="H313" i="2"/>
  <c r="H314" i="2"/>
  <c r="H310" i="2" s="1"/>
  <c r="H312" i="2"/>
  <c r="H311" i="2"/>
  <c r="H148" i="2"/>
  <c r="H142" i="2"/>
  <c r="H134" i="2"/>
  <c r="H117" i="2"/>
  <c r="H116" i="2" s="1"/>
  <c r="H265" i="2"/>
  <c r="H266" i="2"/>
  <c r="H267" i="2"/>
  <c r="H264" i="2"/>
  <c r="H92" i="2"/>
  <c r="H90" i="2" s="1"/>
  <c r="H93" i="2"/>
  <c r="H94" i="2"/>
  <c r="H91" i="2"/>
  <c r="H349" i="2"/>
  <c r="G349" i="2"/>
  <c r="F349" i="2"/>
  <c r="D244" i="2"/>
  <c r="E244" i="2"/>
  <c r="F244" i="2"/>
  <c r="G244" i="2"/>
  <c r="D155" i="2"/>
  <c r="E155" i="2"/>
  <c r="D46" i="2"/>
  <c r="E46" i="2"/>
  <c r="F46" i="2"/>
  <c r="G46" i="2"/>
  <c r="H46" i="2"/>
  <c r="F330" i="2"/>
  <c r="G330" i="2"/>
  <c r="H345" i="2"/>
  <c r="G345" i="2"/>
  <c r="F345" i="2"/>
  <c r="E345" i="2"/>
  <c r="D345" i="2"/>
  <c r="C345" i="2"/>
  <c r="F341" i="2"/>
  <c r="G341" i="2"/>
  <c r="G355" i="2" s="1"/>
  <c r="D326" i="2"/>
  <c r="E326" i="2"/>
  <c r="F326" i="2"/>
  <c r="G326" i="2"/>
  <c r="D321" i="2"/>
  <c r="E321" i="2"/>
  <c r="F321" i="2"/>
  <c r="G321" i="2"/>
  <c r="C321" i="2"/>
  <c r="D310" i="2"/>
  <c r="E310" i="2"/>
  <c r="D305" i="2"/>
  <c r="E305" i="2"/>
  <c r="E355" i="2" s="1"/>
  <c r="C305" i="2"/>
  <c r="D302" i="2"/>
  <c r="E302" i="2"/>
  <c r="F302" i="2"/>
  <c r="G302" i="2"/>
  <c r="H302" i="2"/>
  <c r="D294" i="2"/>
  <c r="E294" i="2"/>
  <c r="E269" i="2"/>
  <c r="D263" i="2"/>
  <c r="E263" i="2"/>
  <c r="F263" i="2"/>
  <c r="G263" i="2"/>
  <c r="C263" i="2"/>
  <c r="E253" i="2"/>
  <c r="D250" i="2"/>
  <c r="E250" i="2"/>
  <c r="F250" i="2"/>
  <c r="G250" i="2"/>
  <c r="D247" i="2"/>
  <c r="E247" i="2"/>
  <c r="F247" i="2"/>
  <c r="G247" i="2"/>
  <c r="C247" i="2"/>
  <c r="D241" i="2"/>
  <c r="E241" i="2"/>
  <c r="F241" i="2"/>
  <c r="G241" i="2"/>
  <c r="H241" i="2"/>
  <c r="D238" i="2"/>
  <c r="E238" i="2"/>
  <c r="F238" i="2"/>
  <c r="G238" i="2"/>
  <c r="H238" i="2"/>
  <c r="D235" i="2"/>
  <c r="E235" i="2"/>
  <c r="F235" i="2"/>
  <c r="G235" i="2"/>
  <c r="H235" i="2"/>
  <c r="D232" i="2"/>
  <c r="E232" i="2"/>
  <c r="F232" i="2"/>
  <c r="G232" i="2"/>
  <c r="H232" i="2"/>
  <c r="D228" i="2"/>
  <c r="E228" i="2"/>
  <c r="F228" i="2"/>
  <c r="G228" i="2"/>
  <c r="H228" i="2"/>
  <c r="C228" i="2"/>
  <c r="D224" i="2"/>
  <c r="E224" i="2"/>
  <c r="F224" i="2"/>
  <c r="G224" i="2"/>
  <c r="H224" i="2"/>
  <c r="C224" i="2"/>
  <c r="D221" i="2"/>
  <c r="E221" i="2"/>
  <c r="F221" i="2"/>
  <c r="G221" i="2"/>
  <c r="H221" i="2"/>
  <c r="D217" i="2"/>
  <c r="E217" i="2"/>
  <c r="F217" i="2"/>
  <c r="G217" i="2"/>
  <c r="H217" i="2"/>
  <c r="C217" i="2"/>
  <c r="D212" i="2"/>
  <c r="E212" i="2"/>
  <c r="F212" i="2"/>
  <c r="G212" i="2"/>
  <c r="H212" i="2"/>
  <c r="C212" i="2"/>
  <c r="D207" i="2"/>
  <c r="E207" i="2"/>
  <c r="F207" i="2"/>
  <c r="G207" i="2"/>
  <c r="D204" i="2"/>
  <c r="E204" i="2"/>
  <c r="F204" i="2"/>
  <c r="G204" i="2"/>
  <c r="H204" i="2"/>
  <c r="C204" i="2"/>
  <c r="D199" i="2"/>
  <c r="E199" i="2"/>
  <c r="F199" i="2"/>
  <c r="G199" i="2"/>
  <c r="D185" i="2"/>
  <c r="E185" i="2"/>
  <c r="F185" i="2"/>
  <c r="G185" i="2"/>
  <c r="C185" i="2"/>
  <c r="D182" i="2"/>
  <c r="E182" i="2"/>
  <c r="F182" i="2"/>
  <c r="G182" i="2"/>
  <c r="D172" i="2"/>
  <c r="E172" i="2"/>
  <c r="F172" i="2"/>
  <c r="G172" i="2"/>
  <c r="D166" i="2"/>
  <c r="E166" i="2"/>
  <c r="C166" i="2"/>
  <c r="D163" i="2"/>
  <c r="E163" i="2"/>
  <c r="F163" i="2"/>
  <c r="G163" i="2"/>
  <c r="D160" i="2"/>
  <c r="E160" i="2"/>
  <c r="F160" i="2"/>
  <c r="G160" i="2"/>
  <c r="D147" i="2"/>
  <c r="E147" i="2"/>
  <c r="D141" i="2"/>
  <c r="E141" i="2"/>
  <c r="F141" i="2"/>
  <c r="G141" i="2"/>
  <c r="C141" i="2"/>
  <c r="D133" i="2"/>
  <c r="E133" i="2"/>
  <c r="D130" i="2"/>
  <c r="E130" i="2"/>
  <c r="F130" i="2"/>
  <c r="G130" i="2"/>
  <c r="D127" i="2"/>
  <c r="E127" i="2"/>
  <c r="D119" i="2"/>
  <c r="E119" i="2"/>
  <c r="F119" i="2"/>
  <c r="G119" i="2"/>
  <c r="D116" i="2"/>
  <c r="E116" i="2"/>
  <c r="F116" i="2"/>
  <c r="G116" i="2"/>
  <c r="D109" i="2"/>
  <c r="E109" i="2"/>
  <c r="D100" i="2"/>
  <c r="E100" i="2"/>
  <c r="F100" i="2"/>
  <c r="G100" i="2"/>
  <c r="D87" i="2"/>
  <c r="E87" i="2"/>
  <c r="F87" i="2"/>
  <c r="G87" i="2"/>
  <c r="D90" i="2"/>
  <c r="E90" i="2"/>
  <c r="F90" i="2"/>
  <c r="G90" i="2"/>
  <c r="D96" i="2"/>
  <c r="E96" i="2"/>
  <c r="F96" i="2"/>
  <c r="G96" i="2"/>
  <c r="D62" i="2"/>
  <c r="E62" i="2"/>
  <c r="C62" i="2"/>
  <c r="D57" i="2"/>
  <c r="E57" i="2"/>
  <c r="F57" i="2"/>
  <c r="G57" i="2"/>
  <c r="C57" i="2"/>
  <c r="E49" i="2"/>
  <c r="C49" i="2"/>
  <c r="D49" i="2"/>
  <c r="D41" i="2"/>
  <c r="E41" i="2"/>
  <c r="C41" i="2"/>
  <c r="E15" i="2"/>
  <c r="F15" i="2"/>
  <c r="G15" i="2"/>
  <c r="F11" i="2"/>
  <c r="G11" i="2"/>
  <c r="E25" i="2"/>
  <c r="C25" i="2"/>
  <c r="C18" i="2"/>
  <c r="D288" i="2"/>
  <c r="D280" i="2" s="1"/>
  <c r="D287" i="2"/>
  <c r="D269" i="2"/>
  <c r="D255" i="2"/>
  <c r="D253" i="2"/>
  <c r="D15" i="2"/>
  <c r="C182" i="2"/>
  <c r="C302" i="2"/>
  <c r="C241" i="2"/>
  <c r="C238" i="2"/>
  <c r="C232" i="2"/>
  <c r="C235" i="2"/>
  <c r="C221" i="2"/>
  <c r="C127" i="2"/>
  <c r="C326" i="2"/>
  <c r="C312" i="2"/>
  <c r="C310" i="2"/>
  <c r="C296" i="2"/>
  <c r="C294" i="2" s="1"/>
  <c r="C288" i="2"/>
  <c r="C287" i="2"/>
  <c r="C283" i="2"/>
  <c r="C280" i="2" s="1"/>
  <c r="C270" i="2"/>
  <c r="C269" i="2" s="1"/>
  <c r="C255" i="2"/>
  <c r="C253" i="2" s="1"/>
  <c r="C250" i="2"/>
  <c r="C244" i="2"/>
  <c r="C207" i="2"/>
  <c r="C199" i="2"/>
  <c r="C172" i="2"/>
  <c r="C163" i="2"/>
  <c r="C160" i="2"/>
  <c r="C155" i="2"/>
  <c r="C149" i="2"/>
  <c r="C148" i="2"/>
  <c r="C133" i="2"/>
  <c r="C130" i="2"/>
  <c r="C119" i="2"/>
  <c r="C116" i="2"/>
  <c r="C109" i="2"/>
  <c r="C100" i="2"/>
  <c r="C96" i="2"/>
  <c r="C90" i="2"/>
  <c r="C46" i="2"/>
  <c r="F253" i="2"/>
  <c r="F269" i="2"/>
  <c r="F294" i="2"/>
  <c r="F310" i="2"/>
  <c r="D151" i="1"/>
  <c r="C87" i="2"/>
  <c r="G294" i="2"/>
  <c r="G253" i="2"/>
  <c r="G269" i="2"/>
  <c r="G310" i="2"/>
  <c r="C15" i="2"/>
  <c r="E151" i="1"/>
  <c r="H287" i="2"/>
  <c r="H96" i="2"/>
  <c r="H119" i="2"/>
  <c r="C147" i="2"/>
  <c r="D74" i="2"/>
  <c r="H141" i="2"/>
  <c r="H49" i="2"/>
  <c r="H166" i="2"/>
  <c r="H326" i="2"/>
  <c r="H321" i="2"/>
  <c r="H330" i="2"/>
  <c r="H269" i="2"/>
  <c r="H263" i="2"/>
  <c r="H57" i="2"/>
  <c r="H155" i="2"/>
  <c r="H294" i="2"/>
  <c r="H100" i="2"/>
  <c r="H74" i="2"/>
  <c r="F355" i="2"/>
  <c r="C355" i="2" l="1"/>
  <c r="D355" i="2"/>
  <c r="H355" i="2"/>
</calcChain>
</file>

<file path=xl/sharedStrings.xml><?xml version="1.0" encoding="utf-8"?>
<sst xmlns="http://schemas.openxmlformats.org/spreadsheetml/2006/main" count="533" uniqueCount="482">
  <si>
    <t>Nebytové hospodářství</t>
  </si>
  <si>
    <t>v tis. Kč</t>
  </si>
  <si>
    <t>Poplatek za provozovaný výherní hrací přístroj - odvod</t>
  </si>
  <si>
    <t>Činnost místní správy - OISM</t>
  </si>
  <si>
    <t>Činnost místní správy - tajemník MÚ</t>
  </si>
  <si>
    <t>Příjmy z pronájmu pozemků</t>
  </si>
  <si>
    <t>Bytové hospodářství</t>
  </si>
  <si>
    <t>ŠJ Komenského - příspěvek na provozní činnost</t>
  </si>
  <si>
    <t>Daň z příjmu fyzických osob ze samostatné výdělečné činnosti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</si>
  <si>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</si>
  <si>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</si>
  <si>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</si>
  <si>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</si>
  <si>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</si>
  <si>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</si>
  <si>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</si>
  <si>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</si>
  <si>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</si>
  <si>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</si>
  <si>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</si>
  <si>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Zachování a obnova kult.památek - OISM</t>
  </si>
  <si>
    <t>Ostatní příjmy z vlastní činnosti - mzdy</t>
  </si>
  <si>
    <t>opravy kanalizací všeobecně</t>
  </si>
  <si>
    <t>obsluha mlýnského náhonu</t>
  </si>
  <si>
    <t xml:space="preserve">Požární ochrana - náhrada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</si>
  <si>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</si>
  <si>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</si>
  <si>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</si>
  <si>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</si>
  <si>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</si>
  <si>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odvody na soc. a zdrav. pojištění</t>
  </si>
  <si>
    <t>Technické služby - příspěvek na provozní činnost</t>
  </si>
  <si>
    <t>evidence kanalizací</t>
  </si>
  <si>
    <t>provozní náklady</t>
  </si>
  <si>
    <t>náklady související s provozem ČOV na Hájově</t>
  </si>
  <si>
    <t>Hlášení - městský rozhlas</t>
  </si>
  <si>
    <t>Odvod z výtěžku z provozování VHP</t>
  </si>
  <si>
    <t xml:space="preserve"> 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</si>
  <si>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</si>
  <si>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</si>
  <si>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</si>
  <si>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</si>
  <si>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</si>
  <si>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</si>
  <si>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</si>
  <si>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</si>
  <si>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</si>
  <si>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</si>
  <si>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</si>
  <si>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Položka</t>
  </si>
  <si>
    <t>Text</t>
  </si>
  <si>
    <t>1.</t>
  </si>
  <si>
    <t>Daňové příjmy:</t>
  </si>
  <si>
    <t>Dotace na realizaci piaristických zahrad</t>
  </si>
  <si>
    <t>Neinvestiční přijaté transfery ze státního rozpočtu v rámci souhrnného dotačního vztahu</t>
  </si>
  <si>
    <t>Platby daní a poplatků státnímu rozpočtu</t>
  </si>
  <si>
    <t>náhrady mezd v době nemoci</t>
  </si>
  <si>
    <t xml:space="preserve">Příjmy z nájmu obecních bytů a nebytových prostor </t>
  </si>
  <si>
    <t>Ostatní služby a činnosti v oblasti soc. prevence</t>
  </si>
  <si>
    <t>Uhrazené úroky z přijatého úvěru</t>
  </si>
  <si>
    <t>Daň z příjmu fyzických osob ze závislé činnosti a funk.požitků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</si>
  <si>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</si>
  <si>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</si>
  <si>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</si>
  <si>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</si>
  <si>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</si>
  <si>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</si>
  <si>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</si>
  <si>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</si>
  <si>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</si>
  <si>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</si>
  <si>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</si>
  <si>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</si>
  <si>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</si>
  <si>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</si>
  <si>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</si>
  <si>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</si>
  <si>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</si>
  <si>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</si>
  <si>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</si>
  <si>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</si>
  <si>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Daň z příjmu právnických osob za obce</t>
  </si>
  <si>
    <t>Sankční platby přijaté od jiných subjektů</t>
  </si>
  <si>
    <t>Elektronické aukce</t>
  </si>
  <si>
    <t>Daň z příjmu právnických osob</t>
  </si>
  <si>
    <t>Daň z nemovitostí</t>
  </si>
  <si>
    <t>Daň z přidané hodnoty</t>
  </si>
  <si>
    <t>2.</t>
  </si>
  <si>
    <t>Městská policie - pokuty</t>
  </si>
  <si>
    <t>Příjem z věcných břemen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</si>
  <si>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</si>
  <si>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</si>
  <si>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</si>
  <si>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</si>
  <si>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</si>
  <si>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</si>
  <si>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</si>
  <si>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</si>
  <si>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úpravy drobných vodních toků</t>
  </si>
  <si>
    <t>Rozpočtové příjmy</t>
  </si>
  <si>
    <t xml:space="preserve">Rozpočtové výdaje </t>
  </si>
  <si>
    <t>Činnost muzeí a galerií</t>
  </si>
  <si>
    <t>Příjmy z pronájmu ostatních nemovitostí a jejich částí</t>
  </si>
  <si>
    <t xml:space="preserve">MŠ Kamarád - příspěvek na provozní činnost </t>
  </si>
  <si>
    <t>Příjmy z podílu na zisku a dividend</t>
  </si>
  <si>
    <t>Odvod z investičního fondu Technických služeb</t>
  </si>
  <si>
    <t>kontrolní číslo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</si>
  <si>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</si>
  <si>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</si>
  <si>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</si>
  <si>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VFP</t>
  </si>
  <si>
    <t>Z tuzemska :</t>
  </si>
  <si>
    <t>Odvody za odnětí půdy ze zemědělského půdního fondu</t>
  </si>
  <si>
    <t>Platba od SMMP - za umístění systému pro provozování spol.antény</t>
  </si>
  <si>
    <t>poplatek za provozování kanalizace na ul. Hukvaldská a Myslbekova</t>
  </si>
  <si>
    <t>Ochrana obyvatelstva</t>
  </si>
  <si>
    <t>Budova MÚ Příbor - vyúčtování energií</t>
  </si>
  <si>
    <t>OV Hájov - vyúčtování energií</t>
  </si>
  <si>
    <t>Koupaliště - vyúčtování energií</t>
  </si>
  <si>
    <t>Klub důchodců na náměstí - vyúčtování energií</t>
  </si>
  <si>
    <t>Piaristický klášter - škodní událost</t>
  </si>
  <si>
    <t>Česká spořitelna - vyúčtování energií</t>
  </si>
  <si>
    <t>Česká spořitelna - vyúčtování služeb</t>
  </si>
  <si>
    <t>Výstavba a údržba místních inženýrských sítí</t>
  </si>
  <si>
    <t>dotace na zabezpečení územně dopravní obslužnosti</t>
  </si>
  <si>
    <t>Městská knihovna - příjem ze zápisného, pokut, prodej knih</t>
  </si>
  <si>
    <t>Pojistná náhrada</t>
  </si>
  <si>
    <t>Ostatní záležitosti pozemních komunikací</t>
  </si>
  <si>
    <t>Škodní událost - zcizené kontejnery</t>
  </si>
  <si>
    <t>Sběr a svoz ostatních odpadů - pokuta</t>
  </si>
  <si>
    <t>Ostatní záležitosti pozemních komunikací - pokuta</t>
  </si>
  <si>
    <t>Ostatní správa v průmyslu, obchodu a stav. - sankční platba</t>
  </si>
  <si>
    <t>VFP - přijaté vratky transferů</t>
  </si>
  <si>
    <t>Dotace turistickému informačnímu centru</t>
  </si>
  <si>
    <t>Odvod z investičního fondu ZŠ Npor. Loma</t>
  </si>
  <si>
    <t>Celospolečenské funkce lesů - přijaté škody a náhrady</t>
  </si>
  <si>
    <t>Městský rozhlas - škodní událost</t>
  </si>
  <si>
    <t>v Kč</t>
  </si>
  <si>
    <t>Vratka účelových prostředků od ZŠ Jičínská</t>
  </si>
  <si>
    <t>Operace z peněžních účtů organizace nemající charakter příjmů a výdajů</t>
  </si>
  <si>
    <t>rozpočet 2017</t>
  </si>
  <si>
    <t>Dotace - památník letců MIG 15</t>
  </si>
  <si>
    <t>Dotace na pouliční vystoupení</t>
  </si>
  <si>
    <t>Historické město roku</t>
  </si>
  <si>
    <t>4123, 4223</t>
  </si>
  <si>
    <t>Dotace - propojení ulice K. Čapka se zahradou PK</t>
  </si>
  <si>
    <t>Dotace - SÚ KD v Příboře</t>
  </si>
  <si>
    <t>Záležitosti kultury - přijatá pojistná náhrada</t>
  </si>
  <si>
    <t>Přijaté nekapitálové příspěvky a náhrady</t>
  </si>
  <si>
    <t>Nebytové hospodářství - energie</t>
  </si>
  <si>
    <t>Ostatní sociální péče a pomoc dětem a mládeži</t>
  </si>
  <si>
    <t>Platby od okolních obcí za vykonané služby</t>
  </si>
  <si>
    <t>OV Hájov - výběr vstupného</t>
  </si>
  <si>
    <t>Ostatní nedaňové příjmy (prodej senior karet apod.)</t>
  </si>
  <si>
    <t>Vystvětlivky zkratek:</t>
  </si>
  <si>
    <t>ZÚ</t>
  </si>
  <si>
    <t>...závěrečný účet</t>
  </si>
  <si>
    <t>Zachování a obnova kult.památek - OBNF</t>
  </si>
  <si>
    <t>Činnost místní správy - OBNF</t>
  </si>
  <si>
    <t>Informační tabule u aut. zastávek - úhrada EE</t>
  </si>
  <si>
    <t>platy zaměstnanců</t>
  </si>
  <si>
    <t>Kulturní dům - provoz</t>
  </si>
  <si>
    <t>Ostatní sociální péče a pomoc ostatním skup. obyvatelstva</t>
  </si>
  <si>
    <t>2111,2132, 2141,2212</t>
  </si>
  <si>
    <t>OV Hájov</t>
  </si>
  <si>
    <t>Činnost orgánů krizového řízení na územní úrovni</t>
  </si>
  <si>
    <t>Záležitosti sdělovacích prostředků - příjem z reklam v měsíčníku</t>
  </si>
  <si>
    <t>Dotace - hasičské auto</t>
  </si>
  <si>
    <t>Dotace na výkon sociální práce (zákon o sociálních službách)</t>
  </si>
  <si>
    <t>Příjmy z pronájmu - krátkodobý pronájem v piaristické zahradě</t>
  </si>
  <si>
    <t>Příjmy z pronájmu - krátkodobý pronájem v kulturním domě</t>
  </si>
  <si>
    <t>Příjmy z pronájmu  - krátkodobý pronájem v piaristickém kláštěře</t>
  </si>
  <si>
    <t>Městská knihovna - vyúčtování energií</t>
  </si>
  <si>
    <t>Příjem z pronájmu - hasičská zbrojnice</t>
  </si>
  <si>
    <t>Příjmy z pronájmu na Hájově</t>
  </si>
  <si>
    <t>Budova čp. 118, ul. Freudova - vyúčtování energií</t>
  </si>
  <si>
    <t>Příjem od pohř. Agnes - platby za energie</t>
  </si>
  <si>
    <t>Vyúčtování zálohy na zhotovení přeložky Příbor - Prchalov</t>
  </si>
  <si>
    <t>Piaristický klášter - úklid, dohody</t>
  </si>
  <si>
    <t>Dlouhodobě půjčené finanční prostředky</t>
  </si>
  <si>
    <t>Neinvestiční přijaté transfery od obcí - MP</t>
  </si>
  <si>
    <t>Bytové hospodářství - penalizační faktura</t>
  </si>
  <si>
    <t>Piaristický klášter - vyúčtování a vratky energií</t>
  </si>
  <si>
    <t>Činnost místní správy - OOSČ</t>
  </si>
  <si>
    <t>příloha č. 1</t>
  </si>
  <si>
    <t>Příjmová část rozpočtu města Příbora na rok 2018</t>
  </si>
  <si>
    <t>ZÚ za rok 2016</t>
  </si>
  <si>
    <t>skutečnost 2016</t>
  </si>
  <si>
    <t>Schválené příjmy 2017 - ZM 15.12.2016</t>
  </si>
  <si>
    <t>rozpočet 2018</t>
  </si>
  <si>
    <t>Neinvestiční dotace na dofinancování zabezpečení akceschopnosti JSDH</t>
  </si>
  <si>
    <t>Neinvestiční dotace ze SR na program prevence kriminality</t>
  </si>
  <si>
    <t>Dotace - volby do senátu a zastupitelstev krajů</t>
  </si>
  <si>
    <t>Přijatá pojistná náhrada</t>
  </si>
  <si>
    <t>Sankční platba přijatá</t>
  </si>
  <si>
    <t>Přijatá sankční platba jiným subjektem</t>
  </si>
  <si>
    <t>Přijatá pojistná náhrada - následky přívalových dešťů</t>
  </si>
  <si>
    <t>Ostatní příjmy jinde nezařazené, nekapitálové příspěvky</t>
  </si>
  <si>
    <t>2329, 2324</t>
  </si>
  <si>
    <t>Sanční platby přijaté od jiných subjektů</t>
  </si>
  <si>
    <t>Neidentifikované příjmy - mylná platba</t>
  </si>
  <si>
    <t>Příjmy úhrad za dobývání nerostů a poplatků za geologické práce</t>
  </si>
  <si>
    <t>Daň z hazardních her</t>
  </si>
  <si>
    <t>Sportovní hřiště</t>
  </si>
  <si>
    <t>Změny technologií vytápění</t>
  </si>
  <si>
    <t>Odborné sociální poradenství</t>
  </si>
  <si>
    <t>Centrum pro zdravotně postižené MSK - pracoviště Příbor</t>
  </si>
  <si>
    <t>Návrh investičních výdajů</t>
  </si>
  <si>
    <t>Domovy pro seniory</t>
  </si>
  <si>
    <t>Domov Hortenzie, p.o.</t>
  </si>
  <si>
    <t>Domov Příbor, p.o.</t>
  </si>
  <si>
    <t>Seniorcentrum OASA s.r.o.</t>
  </si>
  <si>
    <t>Osobní asistence, pečovatelská služba a podpora samostatného bydlení</t>
  </si>
  <si>
    <t>Diakonie ČCE Ostrava - Pečovatelská služba Příbor</t>
  </si>
  <si>
    <t>Centrum pro zdravotně postižené MSK o.p.s. - osobní asistence</t>
  </si>
  <si>
    <t>Chráněné bydlení</t>
  </si>
  <si>
    <t>Slezská diakonie</t>
  </si>
  <si>
    <t>Denní stacionáře a centra denních služeb</t>
  </si>
  <si>
    <t>Středisko soc. služeb města Kopřivnice p.o.</t>
  </si>
  <si>
    <t>Domov pro osoby se zdravotním postižením a domovy se zvláštním režimem</t>
  </si>
  <si>
    <t>Charita Frýdek-Místek</t>
  </si>
  <si>
    <t>Charita Ostrava</t>
  </si>
  <si>
    <t>Ostatní služby a činnosti v oblasti sociální péče</t>
  </si>
  <si>
    <t>Středisko soc. služeb města Kopřivnice p.o. - odlehčovací služba</t>
  </si>
  <si>
    <t>Raná péče a sociálně aktivizační služby pro rodiny s dětmi</t>
  </si>
  <si>
    <t>Azylové domy, nízkoprahová centra a noclehárny</t>
  </si>
  <si>
    <t>Středisko soc. služeb města Kopřivnice - azylový dům</t>
  </si>
  <si>
    <t>Terénní programy</t>
  </si>
  <si>
    <t>Renarkon o.p.s.</t>
  </si>
  <si>
    <t xml:space="preserve">Uvedené pouze srovnatelné položky s rokem 2017 </t>
  </si>
  <si>
    <t>Dopravní obslužnost</t>
  </si>
  <si>
    <t>Činnost místní správy - OSV</t>
  </si>
  <si>
    <t>SÚ radnice - PD (bezbariérový přístup, zateplení, omítky, WC pro postižené atd.</t>
  </si>
  <si>
    <t>SÚ radnice - prostory po spořitelně</t>
  </si>
  <si>
    <t>lávka přes Lubinu</t>
  </si>
  <si>
    <t>autobusová zastávka Prchalov - u Bönischů</t>
  </si>
  <si>
    <t>MŠ Kamarád - zateplení budov Frenštátská a Švermova</t>
  </si>
  <si>
    <t>MŠ Kamarád, Frenštátská - žádost zateplení OPŽP</t>
  </si>
  <si>
    <t>MŠ Kamarád, Švermova - žádost zateplení OPŽP</t>
  </si>
  <si>
    <t>MŠ Kamarád - dotace</t>
  </si>
  <si>
    <t>MŠ Pionýrů - zateplení budovy</t>
  </si>
  <si>
    <t>MŠ Pionýrů - žádost zateplení OPŽP</t>
  </si>
  <si>
    <t>MŠ Pionýrů oprava a doplnění herních prvků</t>
  </si>
  <si>
    <t>ZŠ Jičínská - neinvestiční dotace</t>
  </si>
  <si>
    <t>ZŠ Npor. Loma - neinvestiční dotace</t>
  </si>
  <si>
    <t>ZŠ Npor. Loma - příspěvek na provozní činnost</t>
  </si>
  <si>
    <t>M-klub</t>
  </si>
  <si>
    <t>Technické služby - snížení energetické náročnosti budovy</t>
  </si>
  <si>
    <t>Technické služby - půjčka na předfinancování dotačního titulu</t>
  </si>
  <si>
    <t>SÚ obecního domu na Prchalově</t>
  </si>
  <si>
    <t>Finanční vypořádání minulých let</t>
  </si>
  <si>
    <t>Ostatní činnosti jinde nezařazené</t>
  </si>
  <si>
    <t>obnova autobusových označníků</t>
  </si>
  <si>
    <t>rekonstrukce kanalizace na ul. Myslbekově - I. etapa</t>
  </si>
  <si>
    <t>ZŠ Jičínská - družina sv. Čecha</t>
  </si>
  <si>
    <t>1. změna územního plánu města Příbora</t>
  </si>
  <si>
    <t>plán financování obnovy vodovodů a kanalizací</t>
  </si>
  <si>
    <t>Dotace na Re-use centrum</t>
  </si>
  <si>
    <t>Re-use centrum</t>
  </si>
  <si>
    <t>převody z r. 2017, zrušený termínovaný vklad</t>
  </si>
  <si>
    <t>Třídy 8 - financování v rozpočtu města Příbora na rok 2018</t>
  </si>
  <si>
    <t>Návrh provozních (mandatorních) výdajů</t>
  </si>
  <si>
    <t>Výdajová část rozpočtu města Příbora na rok 2018</t>
  </si>
  <si>
    <t>skutečnost 2017</t>
  </si>
  <si>
    <t>Dotace na volby prezidenta - přípravná fáze</t>
  </si>
  <si>
    <t>Neinvestiční dotace - ZŠ Jičínská</t>
  </si>
  <si>
    <t>Neinvestiční dotace - ZŠ Npor. Loma</t>
  </si>
  <si>
    <t>Neinvestiční dotace - MŠ Kamarád</t>
  </si>
  <si>
    <t>Dotace na regeneraci MPR</t>
  </si>
  <si>
    <t>Dotace - PPK (značení kol)</t>
  </si>
  <si>
    <t>Silnice - vyúčtování zálohy za věcné břemeno</t>
  </si>
  <si>
    <t>Příjmy z pronájmu movitých věcí - pachtovné</t>
  </si>
  <si>
    <t>Záležitosti kultury - ostatní příjmy z vlastní činnosti</t>
  </si>
  <si>
    <t>Záležitosti kultury - neinvestiční dary</t>
  </si>
  <si>
    <t>Kulturní dům (dálej jen KD) - vyúčtování energií</t>
  </si>
  <si>
    <t>Nebytové hospodářství - příjmy z pojistných událostí</t>
  </si>
  <si>
    <t>Příjmy z pronájmu na Prchalově</t>
  </si>
  <si>
    <t>Příspěvek na sociální pohřeb</t>
  </si>
  <si>
    <t>Vratky účelových prostředků poskytnutých TS</t>
  </si>
  <si>
    <t>Péče o vzhled obcí a veřejnou zeleň - pojistná událost</t>
  </si>
  <si>
    <t>Náklady řízení</t>
  </si>
  <si>
    <t>specifické informační a komunikační systémy</t>
  </si>
  <si>
    <t>zrušený termínovaný vklad</t>
  </si>
  <si>
    <t>Položka 8115 zahrnuje:</t>
  </si>
  <si>
    <t>převod z r. 2017</t>
  </si>
  <si>
    <t>celkem</t>
  </si>
  <si>
    <t>do financování bude možné zapracovat</t>
  </si>
  <si>
    <t>aktualizace povodňového plánu</t>
  </si>
  <si>
    <t>Vratky půjček od příspěvkových organizací</t>
  </si>
  <si>
    <t>Dotace - učebny ZŠ Jičínská,  stavební úpravy 1. NP</t>
  </si>
  <si>
    <t>dotace učebny ZŠ Npor. Loma</t>
  </si>
  <si>
    <t>dotace učebny ZŠ Jičínská</t>
  </si>
  <si>
    <t>dotace energetické úspory ZŠ J.</t>
  </si>
  <si>
    <t>dotace zahradní kompostéry</t>
  </si>
  <si>
    <t>dotace sběrný dvůr Točna</t>
  </si>
  <si>
    <t>dotace re-use centrum</t>
  </si>
  <si>
    <t>dotace  Jičínská čp. 245 a 247</t>
  </si>
  <si>
    <t>dotace has. auto</t>
  </si>
  <si>
    <t>Pokud srovnáme návrh příjmů na rok 2017 a 2018 (mimo účelových dotací), dochází k výraznému</t>
  </si>
  <si>
    <t xml:space="preserve">zvýšení návrhu příjmů na rok 2018 oproti roku 2017. Důvodem je navýšení daňových příjmů jednak podle </t>
  </si>
  <si>
    <t>příjmy úhrad za dobývání nerostů, daň z hazardních her….</t>
  </si>
  <si>
    <t xml:space="preserve">zákona o rozpočtovém určení daní a jednak zvýšením ostatních daňových příjmů - vratky půjček od PO, </t>
  </si>
  <si>
    <t>Další finanční prostředky na položku 8115, které zůstanou na účtech města k 31.12.2017 a které nelze momentálně jednoznačně stanovit.Výše bude odvislá jednak od skutečného naplnění příjmů a čerpání výdajů za rok 2017 a jednak od toho, kolik finančních prostředků bude vázáno na dofinancování rozpočtových položek z roku 2017 v rozpočtu 2018 - jedná se o tzv. převody - je to většinou záležitost RO č. 1. Dá se však odhadnout i do základního rozpočtu - není to běžná praxe.</t>
  </si>
  <si>
    <t>Dotace na elektronizaci úřadu - rozšíření a modernizace IS města Příbor</t>
  </si>
  <si>
    <t>multifunkční hřiště v Klokočově</t>
  </si>
  <si>
    <t>Rozšíření a modernizace IS města Příbor</t>
  </si>
  <si>
    <t>dotace rozšíření a modernizace IS</t>
  </si>
  <si>
    <t>Dotace - Energetické úspory ZŠ Jičínská</t>
  </si>
  <si>
    <t>Dotace - Rekonstrukce Jičínská čp. 245 a 247</t>
  </si>
  <si>
    <t>Dotace - Pořízení kompostérů</t>
  </si>
  <si>
    <t>Dotace - Sběrný dvůr Točna</t>
  </si>
  <si>
    <t>Dotace - Odborné učebny ZŠ Npor. Loma</t>
  </si>
  <si>
    <t>Energetické úspory ZŠ Jičínská</t>
  </si>
  <si>
    <t>Odborné učebny ZŠ Npor. Loma</t>
  </si>
  <si>
    <t>Upravený rozpočet po schváleném RO č. 4 - ZM 2.11.2017</t>
  </si>
  <si>
    <t>RDSF - vyúčtování energií</t>
  </si>
  <si>
    <t>RDSF - příjem ze vstupného</t>
  </si>
  <si>
    <t>KD - reklamace - přijatá platba od fa Subterra</t>
  </si>
  <si>
    <t>Požární ochrana - vyúčtování energií</t>
  </si>
  <si>
    <t>OV Prchalov - vyúčtování energií + vyúčtování energií stavební fa JV Agro</t>
  </si>
  <si>
    <t>MŠ Pionýrů - neinvestiční půjčka</t>
  </si>
  <si>
    <t>Odborné učebny ZŠ Jičínská, stavební úpravy 1. NP</t>
  </si>
  <si>
    <t>Hřiště u ZŠ Npor. Loma</t>
  </si>
  <si>
    <t xml:space="preserve">Společenské akce ve školství </t>
  </si>
  <si>
    <t>Finanční podpora akcí a soutěží ve školství (Řemeslo má zlaté dno aj.)</t>
  </si>
  <si>
    <t>Provoz rodného domku, propagační materiál, galerie na radnici</t>
  </si>
  <si>
    <t>Kulturní akce včetně služeb</t>
  </si>
  <si>
    <t>Poskytnuté finanční dary</t>
  </si>
  <si>
    <t>Loutkové divadlo - plyn</t>
  </si>
  <si>
    <t xml:space="preserve">Příspěvky (granty) </t>
  </si>
  <si>
    <t>Družební styk</t>
  </si>
  <si>
    <t>Weby + infokanál</t>
  </si>
  <si>
    <t>Ostatní náklady v rámci MPR</t>
  </si>
  <si>
    <t>Příspěvek - varhany</t>
  </si>
  <si>
    <t>Program regenerace MPR - vlastní prostředky k dotaci</t>
  </si>
  <si>
    <t>Program regenerace MPR - dotační prostředky</t>
  </si>
  <si>
    <t>Příspěvky z rozpočtu města na MPR</t>
  </si>
  <si>
    <t>Budova Piaristického kláštera</t>
  </si>
  <si>
    <t>Realizace programu městské televize, licence, poplatky OSA a další</t>
  </si>
  <si>
    <t>Sítě městského rozhlasu</t>
  </si>
  <si>
    <t>Koupaliště - provozní náklady</t>
  </si>
  <si>
    <t>Koupaliště - běžné opravy a údržba</t>
  </si>
  <si>
    <t>Koupaliště - opravy areálu a obnova invenáře</t>
  </si>
  <si>
    <t>Koupaliště - rozšíření areálu</t>
  </si>
  <si>
    <t>Příspěvky společenským org. na základě schv. podmínek</t>
  </si>
  <si>
    <t>Příspěvky organizacím (v návaznosti na příjmy z loterií)</t>
  </si>
  <si>
    <t>Opravy a údržba bytového fondu</t>
  </si>
  <si>
    <t>Zateplení Místecká čp. 1103</t>
  </si>
  <si>
    <t>Koncepce tepelného hospodářství</t>
  </si>
  <si>
    <t>Objekt čp. 245 + 247 na ul. Jičínská</t>
  </si>
  <si>
    <t>Energie</t>
  </si>
  <si>
    <t>Správa budov</t>
  </si>
  <si>
    <t>Objekt Dukelská - energetická opatření</t>
  </si>
  <si>
    <t>Objekt Dukelská - SÚ sociálního zařízení tělocvičny ZŠ Dukelská</t>
  </si>
  <si>
    <t>Kotelna Lomená</t>
  </si>
  <si>
    <t>Rozšiřování a úpravy sítě  VO</t>
  </si>
  <si>
    <t>Výměna rozvaděče na ul. Místecké (pod čp. 35)</t>
  </si>
  <si>
    <t>Rekonstrukce VO na sídlišti Benátky - PD</t>
  </si>
  <si>
    <t>Mimořádné pohřby</t>
  </si>
  <si>
    <t>Dílčí úpravy plynovodních řádů v majetku města</t>
  </si>
  <si>
    <t>Projektové přípravy, zpracování projektů, žádostí o dotace</t>
  </si>
  <si>
    <t>Zástavba lokality "Za školou"</t>
  </si>
  <si>
    <t>Pasport + manuál veřejného prostranství</t>
  </si>
  <si>
    <t>Městský mobiliář</t>
  </si>
  <si>
    <t>Herní a sportovní prvky</t>
  </si>
  <si>
    <t>Nájmy pozemků placené městem</t>
  </si>
  <si>
    <t>Podlimitní věcná břemena</t>
  </si>
  <si>
    <t>Výkupy pozemků</t>
  </si>
  <si>
    <t>Výdaje související s projektem Kotlíková dotace</t>
  </si>
  <si>
    <t>Likvidace vod z kompostárny</t>
  </si>
  <si>
    <t>Platba firmě  za odvoz KO</t>
  </si>
  <si>
    <t>Odvod za dočasné vynětí ze zeměd.půdního fondu - skládka Skotnice</t>
  </si>
  <si>
    <t xml:space="preserve">Kontejnery na zeleň </t>
  </si>
  <si>
    <t>Zahradní kompostéry</t>
  </si>
  <si>
    <t xml:space="preserve">Údržba svozových míst </t>
  </si>
  <si>
    <t>Monitoring - rekultivace území skládky na Točně</t>
  </si>
  <si>
    <t>Rekultivace skládky Skotnice</t>
  </si>
  <si>
    <t>Monitoring - skládka Skotnice</t>
  </si>
  <si>
    <t>Sběrný dvůr Točna</t>
  </si>
  <si>
    <t>Předcházení vzniku bioodpadu</t>
  </si>
  <si>
    <t>F. Juráň - zhotovení pamětní desky</t>
  </si>
  <si>
    <t>Péče o vzhled obcí a veřejnou zeleň (vč. deratizace a likvidace křídlatky)</t>
  </si>
  <si>
    <t>Poskytnutí finančního daru ZO Českého svazu ochránců přírody Bartošovice</t>
  </si>
  <si>
    <t>Veřejná finanční podpora</t>
  </si>
  <si>
    <t>Komunitní plánování sociálních služeb ve městě</t>
  </si>
  <si>
    <t>Finanční dary subjektům působícím v soc. oblasti</t>
  </si>
  <si>
    <t>Úhrada výdajů souvisejících s výkonem opatrovnictví</t>
  </si>
  <si>
    <t>Příprava na krizové situace</t>
  </si>
  <si>
    <t>Řešení krizových situací a odstraňování následků</t>
  </si>
  <si>
    <t>Platy</t>
  </si>
  <si>
    <t>Odvody na soc. a zdrav. pojištění</t>
  </si>
  <si>
    <t>Náhrady platů v době nemoci</t>
  </si>
  <si>
    <t>Provozní náklady</t>
  </si>
  <si>
    <t>Přízení 2 ks preventivních radarů</t>
  </si>
  <si>
    <t>Program prevence kriminality</t>
  </si>
  <si>
    <t>Forenzní značení jízdních kol - dotační program PPK</t>
  </si>
  <si>
    <t>Platy vč. ostatních osobních výdajů, refundace</t>
  </si>
  <si>
    <t>Pořízení hasičského auta</t>
  </si>
  <si>
    <t>Platy včetně odvodů</t>
  </si>
  <si>
    <t>Pořízení 23 ks notebooků</t>
  </si>
  <si>
    <t>Školení</t>
  </si>
  <si>
    <t>Materiál (kancelářský a čistící, ochranné pomůcky, knihy, časopisy atd.), vybavení - drobný majetek do 40 tis. Kč, pohonné hmoty</t>
  </si>
  <si>
    <t>Pohonné hmoty</t>
  </si>
  <si>
    <r>
      <t xml:space="preserve">Služby (poštovné, poplatky, nájemné, aktualizace programů aj. včetně </t>
    </r>
    <r>
      <rPr>
        <i/>
        <sz val="10"/>
        <rFont val="Calibri"/>
        <family val="2"/>
        <charset val="238"/>
      </rPr>
      <t>školení</t>
    </r>
    <r>
      <rPr>
        <sz val="10"/>
        <rFont val="Calibri"/>
        <family val="2"/>
        <charset val="238"/>
      </rPr>
      <t xml:space="preserve"> - </t>
    </r>
    <r>
      <rPr>
        <i/>
        <sz val="10"/>
        <rFont val="Calibri"/>
        <family val="2"/>
        <charset val="238"/>
      </rPr>
      <t>platí pro návrh rozpočtu na rok 2018</t>
    </r>
    <r>
      <rPr>
        <sz val="10"/>
        <rFont val="Calibri"/>
        <family val="2"/>
        <charset val="238"/>
      </rPr>
      <t>)</t>
    </r>
  </si>
  <si>
    <t>Programové vybavení do 60 tis.Kč</t>
  </si>
  <si>
    <t>Programové vybavení nad 60 tis.Kč</t>
  </si>
  <si>
    <t>Ostatní (cestovné, příspěvek SMOCR, pohoštění a věcné dary aj.)</t>
  </si>
  <si>
    <t>Pohoštění a věcné dary</t>
  </si>
  <si>
    <t>Opravy a údržba (uvnitř budovy, opravy aut, opravy nábytku - renovace)</t>
  </si>
  <si>
    <t>Dětské zastupitelstvo</t>
  </si>
  <si>
    <t>Povinné pojistné na úrazové pojištění</t>
  </si>
  <si>
    <t>Dohody o provedení práce</t>
  </si>
  <si>
    <t>Sociální fond</t>
  </si>
  <si>
    <t>Výkon sociální práce v souladu se zákonem o soc. službách - čerpání dotace</t>
  </si>
  <si>
    <t>Geografický informační systém</t>
  </si>
  <si>
    <t>Revize budovy radnice</t>
  </si>
  <si>
    <t>Energie - radnice</t>
  </si>
  <si>
    <t>Opravy a údržba budovy radnice</t>
  </si>
  <si>
    <t>Úklid budovy radnice</t>
  </si>
  <si>
    <t>Poplatky související s majetkem města (OF)</t>
  </si>
  <si>
    <t>Výdaje spojené s pořízením znal.posudků a PD (SÚ)</t>
  </si>
  <si>
    <t>Poplatky souv. s nakládáním a prodejem majetku (OISM)</t>
  </si>
  <si>
    <t>Nákup na burze - EE</t>
  </si>
  <si>
    <t>Nákup na burze - plyn</t>
  </si>
  <si>
    <t>Splátky úroků - úvěr z roku 2008</t>
  </si>
  <si>
    <t>Splátky úroků - úvěr z roku 2010</t>
  </si>
  <si>
    <t>Splátky úroků - úvěr z roku 2012</t>
  </si>
  <si>
    <t>Splátky úroků - úvěr z roku 2017</t>
  </si>
  <si>
    <t>Poplatky za účty v ČSOB</t>
  </si>
  <si>
    <t>Poplatek za úvěrový účet v ČS</t>
  </si>
  <si>
    <t>Devizový účet - kurzové rozdíly</t>
  </si>
  <si>
    <t>Ostatní finanční operace - platba DPH na FÚ</t>
  </si>
  <si>
    <t>Vratka účelové dotace - volby</t>
  </si>
  <si>
    <t>Vratka účelové dotace - MPR</t>
  </si>
  <si>
    <t>Vratka účelové dotace - snížení energ. náročnosti budovy ZŠ Npor. Loma</t>
  </si>
  <si>
    <t>Mylné platby</t>
  </si>
  <si>
    <t>Rezerva v rozpočtu</t>
  </si>
  <si>
    <t>Zpracování PD lesní cesta Cihelňák a žádost o dotaci</t>
  </si>
  <si>
    <t>Přibližování a těžba dřeva, pěstební a výchovné práce, ost. služby, ostatní náklady - chemikálie, nákup sazenic, provoz auta, oprava cest a oplocenek atd.</t>
  </si>
  <si>
    <t>Poplatky, propagace, prezentace, tisk letáků, spolupráce - Lašská brána</t>
  </si>
  <si>
    <t>Opravy místních komunikací (+ svislé a vodorovné dopravní značení)</t>
  </si>
  <si>
    <t>Oprava komunikace mezi obchvatem a Boroveckými rybníky</t>
  </si>
  <si>
    <t>Oprava povrchu ulice Lesní</t>
  </si>
  <si>
    <t>Rekonstrukce části ul. Úzké</t>
  </si>
  <si>
    <t>Stavební úpravy ul. K. Čapka</t>
  </si>
  <si>
    <t>Opravy chodníků, odstavných ploch a parkovišť (včetně dopravního značení)</t>
  </si>
  <si>
    <t>Srážková voda na parkovišti (před DPS)</t>
  </si>
  <si>
    <t>Rekonstrukce chodníku na ul. Fučíkova</t>
  </si>
  <si>
    <t>Rekonstrukce chodníku na ul. Švermova</t>
  </si>
  <si>
    <t>Rekonstrukce chodníků na spodním sídlišti</t>
  </si>
  <si>
    <t>Rekonstrukce chodníků na ul. Sv. Čecha</t>
  </si>
  <si>
    <t>Rekonstrukce chodníků na ul. Štefánikově</t>
  </si>
  <si>
    <t>Revitalizace vstupu do parku</t>
  </si>
  <si>
    <t>Parkoviště u ZŠ Npor. Loma a rekonstrukce části ul. Vrchlického</t>
  </si>
  <si>
    <t>Opravy mostů a lávek</t>
  </si>
  <si>
    <t>Lávka přes Lubinu</t>
  </si>
  <si>
    <t>Sanace opěrné zdi ul. Farní - Žižkova</t>
  </si>
  <si>
    <t>Vybudování bezbariérové trasy</t>
  </si>
  <si>
    <t>Parkoviště u kotelny Lomená</t>
  </si>
  <si>
    <t>Volby do Parlamentu ČR</t>
  </si>
  <si>
    <t xml:space="preserve">Volby do Poslanecké sněmovny Parlamentu ČR </t>
  </si>
  <si>
    <t>Volby prezidenta republiky</t>
  </si>
  <si>
    <t>Volby prezidenta republiky - přípravná fáze</t>
  </si>
  <si>
    <t>Skutečnost k 31.10.2017</t>
  </si>
  <si>
    <t>Neinvestiční účelová dotace - volby do Poslanecké sněmovny Parlamentu ČR</t>
  </si>
  <si>
    <t>Neinvestiční dotace - MŠ Pionýrů</t>
  </si>
  <si>
    <t>Bytové hospodářství - přijaté pojistné události</t>
  </si>
  <si>
    <t>Schválený rozpočet</t>
  </si>
  <si>
    <t>Městské inf.centrum - občanský servis (kopírování, laminování, czech point aj.)</t>
  </si>
  <si>
    <r>
      <t>Investiční akce, které jsou podpořené dotací</t>
    </r>
    <r>
      <rPr>
        <sz val="12"/>
        <rFont val="Calibri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</t>
    </r>
    <r>
      <rPr>
        <sz val="12"/>
        <rFont val="Calibri"/>
        <family val="2"/>
        <charset val="238"/>
      </rPr>
      <t xml:space="preserve"> </t>
    </r>
    <r>
      <rPr>
        <b/>
        <sz val="10"/>
        <rFont val="Arial"/>
        <family val="2"/>
        <charset val="238"/>
      </rPr>
      <t>jsou zahrnuty v rozpočtu částkou.</t>
    </r>
  </si>
  <si>
    <t>Návrh příjmů  2018 - ZM 14.12.2017</t>
  </si>
  <si>
    <t>Návrh výdajů na rok 2018 celkem - ZM 14.12.2017</t>
  </si>
  <si>
    <t>Návrh financování 2018 - ZM 14.12.2017</t>
  </si>
  <si>
    <t xml:space="preserve">Připomínky mohou občané uplatnit buď písemně ve lhůtě do 10 dnů                                                                                                                                                                    </t>
  </si>
  <si>
    <t>Svěšeno dne:</t>
  </si>
  <si>
    <t>Návrh rozpočtu města Příbora na rok 2018</t>
  </si>
  <si>
    <t>Zveřejnění návrhu rozpočtu města Příbora na rok 2018</t>
  </si>
  <si>
    <t>od zveřejnění nebo ústně na zasedání zastupitelstva města dne 14.12.2017</t>
  </si>
  <si>
    <t xml:space="preserve">podle § 11 odst. 3 zákona č. 250/2000 Sb., o rozpočtových pravidlech územních </t>
  </si>
  <si>
    <t>rozpočtů v platném znění a podle § 5 odst. 3 zákona č. 23/2017 Sb. o pravidlech</t>
  </si>
  <si>
    <t>rozpočtové odpovědnosti.</t>
  </si>
  <si>
    <t>Vyvěšeno dne: 29.11.2017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</si>
</sst>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b/>
      <i/>
      <u/>
      <sz val="10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60"/>
      <name val="Calibri"/>
      <family val="2"/>
      <charset val="238"/>
    </font>
    <font>
      <b/>
      <sz val="14"/>
      <name val="Calibri"/>
      <family val="2"/>
      <charset val="238"/>
    </font>
    <font>
      <i/>
      <sz val="8"/>
      <name val="Calibri"/>
      <family val="2"/>
      <charset val="238"/>
    </font>
    <font>
      <i/>
      <sz val="14"/>
      <color indexed="17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indexed="60"/>
      <name val="Calibri"/>
      <family val="2"/>
      <charset val="238"/>
    </font>
    <font>
      <b/>
      <sz val="10"/>
      <color indexed="6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60"/>
      <name val="Calibri"/>
      <family val="2"/>
      <charset val="238"/>
    </font>
    <font>
      <b/>
      <sz val="10"/>
      <color indexed="30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9"/>
      <color indexed="62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30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9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30"/>
      <name val="Calibri"/>
      <family val="2"/>
      <charset val="238"/>
    </font>
    <font>
      <sz val="8"/>
      <color indexed="10"/>
      <name val="Calibri"/>
      <family val="2"/>
      <charset val="238"/>
    </font>
    <font>
      <sz val="7.5"/>
      <name val="Calibri"/>
      <family val="2"/>
      <charset val="238"/>
    </font>
    <font>
      <sz val="7.5"/>
      <color indexed="10"/>
      <name val="Calibri"/>
      <family val="2"/>
      <charset val="238"/>
    </font>
    <font>
      <sz val="8.5"/>
      <color indexed="60"/>
      <name val="Calibri"/>
      <family val="2"/>
      <charset val="238"/>
    </font>
    <font>
      <sz val="8"/>
      <name val="Calibri"/>
      <family val="2"/>
      <charset val="238"/>
    </font>
    <font>
      <sz val="8"/>
      <color indexed="60"/>
      <name val="Calibri"/>
      <family val="2"/>
      <charset val="238"/>
    </font>
    <font>
      <i/>
      <sz val="8"/>
      <color indexed="6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10"/>
      <color indexed="30"/>
      <name val="Calibri"/>
      <family val="2"/>
      <charset val="238"/>
    </font>
    <font>
      <sz val="10"/>
      <color indexed="18"/>
      <name val="Calibri"/>
      <family val="2"/>
      <charset val="238"/>
    </font>
    <font>
      <b/>
      <sz val="14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i/>
      <sz val="8"/>
      <color indexed="30"/>
      <name val="Calibri"/>
      <family val="2"/>
      <charset val="238"/>
    </font>
    <font>
      <i/>
      <sz val="8"/>
      <name val="Calibri"/>
      <family val="2"/>
      <charset val="238"/>
    </font>
    <font>
      <i/>
      <sz val="8"/>
      <color indexed="18"/>
      <name val="Calibri"/>
      <family val="2"/>
      <charset val="238"/>
    </font>
    <font>
      <sz val="9"/>
      <name val="Calibri"/>
      <family val="2"/>
      <charset val="238"/>
    </font>
    <font>
      <i/>
      <sz val="10"/>
      <color indexed="3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indexed="18"/>
      <name val="Calibri"/>
      <family val="2"/>
      <charset val="238"/>
    </font>
    <font>
      <b/>
      <i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color indexed="30"/>
      <name val="Calibri"/>
      <family val="2"/>
      <charset val="238"/>
    </font>
    <font>
      <b/>
      <sz val="10"/>
      <name val="Calibri"/>
      <family val="2"/>
      <charset val="238"/>
    </font>
    <font>
      <sz val="8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7"/>
      <name val="Calibri"/>
      <family val="2"/>
      <charset val="238"/>
    </font>
    <font>
      <sz val="7.5"/>
      <name val="Calibri"/>
      <family val="2"/>
      <charset val="238"/>
    </font>
    <font>
      <sz val="10"/>
      <color indexed="12"/>
      <name val="Calibri"/>
      <family val="2"/>
      <charset val="238"/>
    </font>
    <font>
      <sz val="9"/>
      <color indexed="12"/>
      <name val="Calibri"/>
      <family val="2"/>
      <charset val="238"/>
    </font>
    <font>
      <b/>
      <sz val="10"/>
      <color indexed="18"/>
      <name val="Calibri"/>
      <family val="2"/>
      <charset val="238"/>
    </font>
    <font>
      <i/>
      <sz val="9"/>
      <name val="Calibri"/>
      <family val="2"/>
      <charset val="238"/>
    </font>
    <font>
      <i/>
      <sz val="8"/>
      <color indexed="10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12"/>
      <name val="Calibri"/>
      <family val="2"/>
      <charset val="238"/>
    </font>
    <font>
      <b/>
      <sz val="24"/>
      <name val="Calibri"/>
      <family val="2"/>
      <charset val="238"/>
    </font>
    <font>
      <sz val="14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44" fontId="2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414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18" borderId="10" xfId="0" applyFont="1" applyFill="1" applyBorder="1" applyAlignment="1">
      <alignment horizontal="center" vertical="center"/>
    </xf>
    <xf numFmtId="0" fontId="23" fillId="18" borderId="10" xfId="0" applyFont="1" applyFill="1" applyBorder="1"/>
    <xf numFmtId="0" fontId="20" fillId="18" borderId="10" xfId="0" applyFont="1" applyFill="1" applyBorder="1"/>
    <xf numFmtId="4" fontId="20" fillId="0" borderId="10" xfId="0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23" fillId="0" borderId="10" xfId="0" applyFont="1" applyBorder="1"/>
    <xf numFmtId="0" fontId="27" fillId="0" borderId="0" xfId="0" applyFont="1" applyAlignment="1">
      <alignment wrapText="1"/>
    </xf>
    <xf numFmtId="0" fontId="23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/>
    <xf numFmtId="0" fontId="20" fillId="0" borderId="10" xfId="0" applyFont="1" applyBorder="1" applyAlignment="1"/>
    <xf numFmtId="0" fontId="22" fillId="0" borderId="10" xfId="0" applyFont="1" applyBorder="1" applyAlignment="1">
      <alignment horizontal="center"/>
    </xf>
    <xf numFmtId="4" fontId="23" fillId="18" borderId="10" xfId="0" applyNumberFormat="1" applyFont="1" applyFill="1" applyBorder="1"/>
    <xf numFmtId="4" fontId="23" fillId="0" borderId="11" xfId="0" applyNumberFormat="1" applyFont="1" applyBorder="1"/>
    <xf numFmtId="0" fontId="20" fillId="0" borderId="12" xfId="0" applyFont="1" applyBorder="1"/>
    <xf numFmtId="4" fontId="20" fillId="0" borderId="13" xfId="0" applyNumberFormat="1" applyFont="1" applyBorder="1"/>
    <xf numFmtId="0" fontId="29" fillId="0" borderId="0" xfId="0" applyFont="1" applyAlignment="1">
      <alignment horizontal="center"/>
    </xf>
    <xf numFmtId="4" fontId="21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left" wrapText="1"/>
    </xf>
    <xf numFmtId="0" fontId="32" fillId="0" borderId="0" xfId="0" applyNumberFormat="1" applyFont="1"/>
    <xf numFmtId="0" fontId="33" fillId="0" borderId="0" xfId="0" applyFont="1" applyAlignment="1">
      <alignment wrapText="1"/>
    </xf>
    <xf numFmtId="0" fontId="34" fillId="0" borderId="0" xfId="0" applyFont="1"/>
    <xf numFmtId="0" fontId="32" fillId="0" borderId="0" xfId="0" applyFont="1"/>
    <xf numFmtId="0" fontId="35" fillId="0" borderId="0" xfId="0" applyFont="1"/>
    <xf numFmtId="0" fontId="36" fillId="0" borderId="0" xfId="0" applyNumberFormat="1" applyFont="1"/>
    <xf numFmtId="0" fontId="37" fillId="0" borderId="0" xfId="0" applyFont="1" applyAlignment="1">
      <alignment wrapText="1"/>
    </xf>
    <xf numFmtId="0" fontId="38" fillId="0" borderId="0" xfId="0" applyFont="1" applyAlignment="1"/>
    <xf numFmtId="0" fontId="39" fillId="0" borderId="0" xfId="0" applyNumberFormat="1" applyFont="1"/>
    <xf numFmtId="0" fontId="40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41" fillId="0" borderId="0" xfId="0" applyFont="1"/>
    <xf numFmtId="0" fontId="42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43" fillId="0" borderId="0" xfId="0" applyFont="1"/>
    <xf numFmtId="0" fontId="42" fillId="0" borderId="0" xfId="0" applyFont="1"/>
    <xf numFmtId="0" fontId="34" fillId="18" borderId="10" xfId="0" applyFont="1" applyFill="1" applyBorder="1" applyAlignment="1">
      <alignment horizontal="right" vertical="center"/>
    </xf>
    <xf numFmtId="0" fontId="34" fillId="18" borderId="10" xfId="0" applyFont="1" applyFill="1" applyBorder="1" applyAlignment="1">
      <alignment horizontal="center" vertical="center" wrapText="1"/>
    </xf>
    <xf numFmtId="0" fontId="44" fillId="0" borderId="0" xfId="0" applyFont="1" applyFill="1"/>
    <xf numFmtId="0" fontId="34" fillId="0" borderId="0" xfId="0" applyFont="1" applyFill="1"/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/>
    <xf numFmtId="0" fontId="42" fillId="0" borderId="0" xfId="0" applyFont="1" applyFill="1"/>
    <xf numFmtId="0" fontId="42" fillId="0" borderId="0" xfId="0" applyFont="1" applyFill="1" applyBorder="1"/>
    <xf numFmtId="0" fontId="42" fillId="0" borderId="15" xfId="0" applyFont="1" applyFill="1" applyBorder="1"/>
    <xf numFmtId="0" fontId="43" fillId="0" borderId="0" xfId="0" applyFont="1" applyFill="1"/>
    <xf numFmtId="0" fontId="34" fillId="19" borderId="10" xfId="0" applyNumberFormat="1" applyFont="1" applyFill="1" applyBorder="1"/>
    <xf numFmtId="0" fontId="34" fillId="19" borderId="10" xfId="0" applyFont="1" applyFill="1" applyBorder="1" applyAlignment="1">
      <alignment wrapText="1"/>
    </xf>
    <xf numFmtId="4" fontId="34" fillId="19" borderId="10" xfId="0" applyNumberFormat="1" applyFont="1" applyFill="1" applyBorder="1"/>
    <xf numFmtId="4" fontId="34" fillId="19" borderId="16" xfId="0" applyNumberFormat="1" applyFont="1" applyFill="1" applyBorder="1"/>
    <xf numFmtId="4" fontId="34" fillId="19" borderId="17" xfId="0" applyNumberFormat="1" applyFont="1" applyFill="1" applyBorder="1"/>
    <xf numFmtId="0" fontId="46" fillId="0" borderId="0" xfId="0" applyFont="1"/>
    <xf numFmtId="0" fontId="45" fillId="0" borderId="0" xfId="0" applyFont="1"/>
    <xf numFmtId="0" fontId="32" fillId="0" borderId="10" xfId="0" applyNumberFormat="1" applyFont="1" applyFill="1" applyBorder="1"/>
    <xf numFmtId="0" fontId="32" fillId="0" borderId="10" xfId="0" applyFont="1" applyFill="1" applyBorder="1" applyAlignment="1">
      <alignment wrapText="1"/>
    </xf>
    <xf numFmtId="4" fontId="32" fillId="0" borderId="10" xfId="0" applyNumberFormat="1" applyFont="1" applyFill="1" applyBorder="1"/>
    <xf numFmtId="4" fontId="32" fillId="0" borderId="18" xfId="0" applyNumberFormat="1" applyFont="1" applyFill="1" applyBorder="1"/>
    <xf numFmtId="4" fontId="32" fillId="0" borderId="19" xfId="0" applyNumberFormat="1" applyFont="1" applyFill="1" applyBorder="1"/>
    <xf numFmtId="0" fontId="32" fillId="0" borderId="10" xfId="0" applyFont="1" applyBorder="1"/>
    <xf numFmtId="0" fontId="32" fillId="0" borderId="10" xfId="0" applyFont="1" applyBorder="1" applyAlignment="1">
      <alignment wrapText="1"/>
    </xf>
    <xf numFmtId="4" fontId="47" fillId="0" borderId="10" xfId="0" applyNumberFormat="1" applyFont="1" applyBorder="1"/>
    <xf numFmtId="4" fontId="32" fillId="0" borderId="10" xfId="0" applyNumberFormat="1" applyFont="1" applyBorder="1"/>
    <xf numFmtId="4" fontId="32" fillId="0" borderId="18" xfId="0" applyNumberFormat="1" applyFont="1" applyBorder="1"/>
    <xf numFmtId="0" fontId="32" fillId="0" borderId="0" xfId="0" applyFont="1" applyAlignment="1">
      <alignment wrapText="1"/>
    </xf>
    <xf numFmtId="0" fontId="42" fillId="0" borderId="0" xfId="0" applyFont="1" applyBorder="1"/>
    <xf numFmtId="4" fontId="32" fillId="0" borderId="15" xfId="0" applyNumberFormat="1" applyFont="1" applyBorder="1"/>
    <xf numFmtId="4" fontId="34" fillId="19" borderId="18" xfId="0" applyNumberFormat="1" applyFont="1" applyFill="1" applyBorder="1"/>
    <xf numFmtId="4" fontId="34" fillId="19" borderId="19" xfId="0" applyNumberFormat="1" applyFont="1" applyFill="1" applyBorder="1"/>
    <xf numFmtId="0" fontId="32" fillId="16" borderId="10" xfId="0" applyNumberFormat="1" applyFont="1" applyFill="1" applyBorder="1"/>
    <xf numFmtId="0" fontId="32" fillId="16" borderId="10" xfId="0" applyFont="1" applyFill="1" applyBorder="1" applyAlignment="1">
      <alignment wrapText="1"/>
    </xf>
    <xf numFmtId="4" fontId="32" fillId="0" borderId="19" xfId="0" applyNumberFormat="1" applyFont="1" applyBorder="1"/>
    <xf numFmtId="0" fontId="43" fillId="0" borderId="20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2" fillId="0" borderId="15" xfId="0" applyFont="1" applyBorder="1"/>
    <xf numFmtId="4" fontId="32" fillId="0" borderId="0" xfId="0" applyNumberFormat="1" applyFont="1" applyFill="1" applyBorder="1"/>
    <xf numFmtId="0" fontId="43" fillId="0" borderId="0" xfId="0" applyFont="1" applyBorder="1"/>
    <xf numFmtId="0" fontId="32" fillId="0" borderId="0" xfId="0" applyFont="1" applyBorder="1"/>
    <xf numFmtId="0" fontId="32" fillId="0" borderId="0" xfId="0" applyFont="1" applyBorder="1" applyAlignment="1">
      <alignment wrapText="1"/>
    </xf>
    <xf numFmtId="0" fontId="45" fillId="0" borderId="0" xfId="0" applyFont="1" applyBorder="1"/>
    <xf numFmtId="0" fontId="42" fillId="0" borderId="21" xfId="0" applyFont="1" applyBorder="1"/>
    <xf numFmtId="4" fontId="32" fillId="0" borderId="0" xfId="0" applyNumberFormat="1" applyFont="1" applyBorder="1"/>
    <xf numFmtId="0" fontId="34" fillId="20" borderId="10" xfId="0" applyFont="1" applyFill="1" applyBorder="1"/>
    <xf numFmtId="4" fontId="32" fillId="0" borderId="17" xfId="0" applyNumberFormat="1" applyFont="1" applyBorder="1"/>
    <xf numFmtId="0" fontId="34" fillId="20" borderId="10" xfId="0" applyNumberFormat="1" applyFont="1" applyFill="1" applyBorder="1"/>
    <xf numFmtId="0" fontId="32" fillId="20" borderId="10" xfId="0" applyFont="1" applyFill="1" applyBorder="1" applyAlignment="1">
      <alignment wrapText="1"/>
    </xf>
    <xf numFmtId="4" fontId="32" fillId="0" borderId="21" xfId="0" applyNumberFormat="1" applyFont="1" applyBorder="1"/>
    <xf numFmtId="4" fontId="34" fillId="0" borderId="10" xfId="0" applyNumberFormat="1" applyFont="1" applyBorder="1"/>
    <xf numFmtId="0" fontId="34" fillId="20" borderId="0" xfId="0" applyNumberFormat="1" applyFont="1" applyFill="1" applyBorder="1"/>
    <xf numFmtId="0" fontId="32" fillId="20" borderId="0" xfId="0" applyFont="1" applyFill="1" applyBorder="1" applyAlignment="1">
      <alignment wrapText="1"/>
    </xf>
    <xf numFmtId="4" fontId="34" fillId="0" borderId="0" xfId="0" applyNumberFormat="1" applyFont="1" applyBorder="1"/>
    <xf numFmtId="4" fontId="43" fillId="0" borderId="0" xfId="0" applyNumberFormat="1" applyFont="1"/>
    <xf numFmtId="4" fontId="46" fillId="0" borderId="0" xfId="0" applyNumberFormat="1" applyFont="1"/>
    <xf numFmtId="4" fontId="45" fillId="0" borderId="0" xfId="0" applyNumberFormat="1" applyFont="1"/>
    <xf numFmtId="4" fontId="32" fillId="20" borderId="10" xfId="0" applyNumberFormat="1" applyFont="1" applyFill="1" applyBorder="1" applyAlignment="1">
      <alignment wrapText="1"/>
    </xf>
    <xf numFmtId="4" fontId="42" fillId="0" borderId="0" xfId="0" applyNumberFormat="1" applyFont="1"/>
    <xf numFmtId="4" fontId="50" fillId="0" borderId="0" xfId="0" applyNumberFormat="1" applyFont="1"/>
    <xf numFmtId="4" fontId="49" fillId="0" borderId="0" xfId="0" applyNumberFormat="1" applyFont="1"/>
    <xf numFmtId="4" fontId="32" fillId="20" borderId="0" xfId="0" applyNumberFormat="1" applyFont="1" applyFill="1" applyBorder="1" applyAlignment="1">
      <alignment wrapText="1"/>
    </xf>
    <xf numFmtId="4" fontId="42" fillId="0" borderId="0" xfId="0" applyNumberFormat="1" applyFont="1" applyBorder="1"/>
    <xf numFmtId="4" fontId="34" fillId="0" borderId="15" xfId="0" applyNumberFormat="1" applyFont="1" applyBorder="1"/>
    <xf numFmtId="4" fontId="32" fillId="0" borderId="0" xfId="0" applyNumberFormat="1" applyFont="1"/>
    <xf numFmtId="0" fontId="51" fillId="0" borderId="10" xfId="0" applyFont="1" applyBorder="1"/>
    <xf numFmtId="0" fontId="42" fillId="0" borderId="19" xfId="0" applyFont="1" applyBorder="1"/>
    <xf numFmtId="0" fontId="42" fillId="0" borderId="10" xfId="0" applyFont="1" applyBorder="1"/>
    <xf numFmtId="0" fontId="48" fillId="0" borderId="0" xfId="0" applyFont="1"/>
    <xf numFmtId="0" fontId="47" fillId="0" borderId="10" xfId="0" applyFont="1" applyBorder="1"/>
    <xf numFmtId="0" fontId="32" fillId="0" borderId="19" xfId="0" applyFont="1" applyBorder="1"/>
    <xf numFmtId="0" fontId="32" fillId="0" borderId="10" xfId="0" applyFont="1" applyBorder="1" applyAlignment="1">
      <alignment horizontal="left" wrapText="1"/>
    </xf>
    <xf numFmtId="0" fontId="52" fillId="0" borderId="10" xfId="0" applyFont="1" applyBorder="1"/>
    <xf numFmtId="0" fontId="52" fillId="0" borderId="10" xfId="0" applyFont="1" applyBorder="1" applyAlignment="1">
      <alignment horizontal="left" wrapText="1"/>
    </xf>
    <xf numFmtId="4" fontId="53" fillId="0" borderId="10" xfId="0" applyNumberFormat="1" applyFont="1" applyBorder="1"/>
    <xf numFmtId="4" fontId="52" fillId="0" borderId="10" xfId="0" applyNumberFormat="1" applyFont="1" applyBorder="1"/>
    <xf numFmtId="4" fontId="52" fillId="0" borderId="18" xfId="0" applyNumberFormat="1" applyFont="1" applyBorder="1"/>
    <xf numFmtId="4" fontId="52" fillId="0" borderId="19" xfId="0" applyNumberFormat="1" applyFont="1" applyBorder="1"/>
    <xf numFmtId="4" fontId="52" fillId="0" borderId="10" xfId="0" applyNumberFormat="1" applyFont="1" applyFill="1" applyBorder="1"/>
    <xf numFmtId="0" fontId="54" fillId="0" borderId="0" xfId="0" applyFont="1"/>
    <xf numFmtId="0" fontId="34" fillId="0" borderId="10" xfId="0" applyFont="1" applyBorder="1"/>
    <xf numFmtId="0" fontId="34" fillId="0" borderId="0" xfId="0" applyFont="1" applyBorder="1"/>
    <xf numFmtId="4" fontId="34" fillId="0" borderId="0" xfId="0" applyNumberFormat="1" applyFont="1"/>
    <xf numFmtId="4" fontId="47" fillId="0" borderId="10" xfId="0" applyNumberFormat="1" applyFont="1" applyFill="1" applyBorder="1"/>
    <xf numFmtId="0" fontId="50" fillId="0" borderId="20" xfId="0" applyFont="1" applyBorder="1" applyAlignment="1">
      <alignment wrapText="1"/>
    </xf>
    <xf numFmtId="0" fontId="50" fillId="0" borderId="0" xfId="0" applyFont="1" applyAlignment="1">
      <alignment wrapText="1"/>
    </xf>
    <xf numFmtId="0" fontId="55" fillId="16" borderId="10" xfId="0" applyNumberFormat="1" applyFont="1" applyFill="1" applyBorder="1"/>
    <xf numFmtId="0" fontId="50" fillId="0" borderId="0" xfId="0" applyFont="1"/>
    <xf numFmtId="0" fontId="32" fillId="16" borderId="0" xfId="0" applyNumberFormat="1" applyFont="1" applyFill="1" applyBorder="1"/>
    <xf numFmtId="0" fontId="32" fillId="0" borderId="10" xfId="0" applyNumberFormat="1" applyFont="1" applyBorder="1"/>
    <xf numFmtId="0" fontId="32" fillId="0" borderId="21" xfId="0" applyFont="1" applyBorder="1"/>
    <xf numFmtId="0" fontId="32" fillId="20" borderId="21" xfId="0" applyFont="1" applyFill="1" applyBorder="1" applyAlignment="1">
      <alignment wrapText="1"/>
    </xf>
    <xf numFmtId="4" fontId="34" fillId="0" borderId="21" xfId="0" applyNumberFormat="1" applyFont="1" applyBorder="1"/>
    <xf numFmtId="0" fontId="32" fillId="0" borderId="15" xfId="0" applyNumberFormat="1" applyFont="1" applyBorder="1"/>
    <xf numFmtId="0" fontId="55" fillId="16" borderId="15" xfId="0" applyFont="1" applyFill="1" applyBorder="1" applyAlignment="1">
      <alignment horizontal="left" wrapText="1"/>
    </xf>
    <xf numFmtId="0" fontId="56" fillId="0" borderId="0" xfId="0" applyFont="1" applyAlignment="1">
      <alignment wrapText="1"/>
    </xf>
    <xf numFmtId="4" fontId="34" fillId="21" borderId="10" xfId="0" applyNumberFormat="1" applyFont="1" applyFill="1" applyBorder="1"/>
    <xf numFmtId="4" fontId="34" fillId="21" borderId="16" xfId="0" applyNumberFormat="1" applyFont="1" applyFill="1" applyBorder="1"/>
    <xf numFmtId="4" fontId="34" fillId="21" borderId="17" xfId="0" applyNumberFormat="1" applyFont="1" applyFill="1" applyBorder="1"/>
    <xf numFmtId="4" fontId="34" fillId="20" borderId="0" xfId="0" applyNumberFormat="1" applyFont="1" applyFill="1" applyBorder="1" applyAlignment="1">
      <alignment wrapText="1"/>
    </xf>
    <xf numFmtId="4" fontId="42" fillId="0" borderId="15" xfId="0" applyNumberFormat="1" applyFont="1" applyBorder="1"/>
    <xf numFmtId="0" fontId="50" fillId="0" borderId="2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34" fillId="0" borderId="0" xfId="0" applyFont="1" applyBorder="1" applyAlignment="1">
      <alignment wrapText="1"/>
    </xf>
    <xf numFmtId="0" fontId="57" fillId="0" borderId="20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4" fontId="47" fillId="0" borderId="10" xfId="0" applyNumberFormat="1" applyFont="1" applyBorder="1" applyAlignment="1">
      <alignment horizontal="right" vertical="center"/>
    </xf>
    <xf numFmtId="4" fontId="32" fillId="0" borderId="10" xfId="0" applyNumberFormat="1" applyFont="1" applyBorder="1" applyAlignment="1">
      <alignment horizontal="right" vertical="center"/>
    </xf>
    <xf numFmtId="4" fontId="32" fillId="0" borderId="19" xfId="0" applyNumberFormat="1" applyFont="1" applyBorder="1" applyAlignment="1">
      <alignment horizontal="right" vertical="center"/>
    </xf>
    <xf numFmtId="0" fontId="32" fillId="0" borderId="0" xfId="0" applyNumberFormat="1" applyFont="1" applyBorder="1"/>
    <xf numFmtId="0" fontId="34" fillId="0" borderId="10" xfId="0" applyNumberFormat="1" applyFont="1" applyBorder="1"/>
    <xf numFmtId="0" fontId="57" fillId="0" borderId="20" xfId="0" applyFont="1" applyBorder="1" applyAlignment="1">
      <alignment vertical="top"/>
    </xf>
    <xf numFmtId="0" fontId="43" fillId="0" borderId="0" xfId="0" applyFont="1" applyAlignment="1">
      <alignment vertical="top" wrapText="1"/>
    </xf>
    <xf numFmtId="0" fontId="53" fillId="0" borderId="10" xfId="0" applyNumberFormat="1" applyFont="1" applyBorder="1"/>
    <xf numFmtId="0" fontId="52" fillId="0" borderId="10" xfId="0" applyFont="1" applyBorder="1" applyAlignment="1">
      <alignment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20" xfId="0" applyFont="1" applyBorder="1" applyAlignment="1">
      <alignment vertical="top"/>
    </xf>
    <xf numFmtId="4" fontId="34" fillId="0" borderId="10" xfId="0" applyNumberFormat="1" applyFont="1" applyFill="1" applyBorder="1"/>
    <xf numFmtId="0" fontId="57" fillId="0" borderId="0" xfId="0" applyFont="1"/>
    <xf numFmtId="4" fontId="32" fillId="0" borderId="16" xfId="0" applyNumberFormat="1" applyFont="1" applyBorder="1"/>
    <xf numFmtId="0" fontId="32" fillId="16" borderId="0" xfId="0" applyFont="1" applyFill="1" applyBorder="1" applyAlignment="1">
      <alignment wrapText="1"/>
    </xf>
    <xf numFmtId="4" fontId="34" fillId="0" borderId="0" xfId="0" applyNumberFormat="1" applyFont="1" applyFill="1" applyBorder="1" applyAlignment="1">
      <alignment wrapText="1"/>
    </xf>
    <xf numFmtId="4" fontId="43" fillId="0" borderId="20" xfId="0" applyNumberFormat="1" applyFont="1" applyBorder="1" applyAlignment="1">
      <alignment vertical="top" wrapText="1"/>
    </xf>
    <xf numFmtId="4" fontId="43" fillId="0" borderId="0" xfId="0" applyNumberFormat="1" applyFont="1" applyAlignment="1">
      <alignment vertical="top" wrapText="1"/>
    </xf>
    <xf numFmtId="4" fontId="32" fillId="0" borderId="0" xfId="0" applyNumberFormat="1" applyFont="1" applyBorder="1" applyAlignment="1">
      <alignment wrapText="1"/>
    </xf>
    <xf numFmtId="4" fontId="34" fillId="19" borderId="10" xfId="0" applyNumberFormat="1" applyFont="1" applyFill="1" applyBorder="1" applyAlignment="1">
      <alignment wrapText="1"/>
    </xf>
    <xf numFmtId="4" fontId="34" fillId="19" borderId="18" xfId="0" applyNumberFormat="1" applyFont="1" applyFill="1" applyBorder="1" applyAlignment="1">
      <alignment wrapText="1"/>
    </xf>
    <xf numFmtId="4" fontId="34" fillId="19" borderId="19" xfId="0" applyNumberFormat="1" applyFont="1" applyFill="1" applyBorder="1" applyAlignment="1">
      <alignment wrapText="1"/>
    </xf>
    <xf numFmtId="0" fontId="34" fillId="20" borderId="10" xfId="0" applyNumberFormat="1" applyFont="1" applyFill="1" applyBorder="1" applyAlignment="1">
      <alignment horizontal="right" vertical="center" wrapText="1"/>
    </xf>
    <xf numFmtId="4" fontId="32" fillId="0" borderId="22" xfId="0" applyNumberFormat="1" applyFont="1" applyBorder="1"/>
    <xf numFmtId="0" fontId="34" fillId="21" borderId="10" xfId="0" applyFont="1" applyFill="1" applyBorder="1"/>
    <xf numFmtId="0" fontId="34" fillId="21" borderId="10" xfId="0" applyFont="1" applyFill="1" applyBorder="1" applyAlignment="1">
      <alignment wrapText="1"/>
    </xf>
    <xf numFmtId="0" fontId="32" fillId="0" borderId="11" xfId="0" applyFont="1" applyBorder="1"/>
    <xf numFmtId="0" fontId="32" fillId="0" borderId="11" xfId="0" applyFont="1" applyBorder="1" applyAlignment="1">
      <alignment wrapText="1"/>
    </xf>
    <xf numFmtId="4" fontId="34" fillId="0" borderId="11" xfId="0" applyNumberFormat="1" applyFont="1" applyBorder="1"/>
    <xf numFmtId="4" fontId="32" fillId="0" borderId="11" xfId="0" applyNumberFormat="1" applyFont="1" applyBorder="1"/>
    <xf numFmtId="0" fontId="32" fillId="0" borderId="10" xfId="0" applyFont="1" applyFill="1" applyBorder="1"/>
    <xf numFmtId="0" fontId="60" fillId="0" borderId="20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1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0" xfId="0" applyFont="1" applyAlignment="1">
      <alignment horizontal="center"/>
    </xf>
    <xf numFmtId="0" fontId="62" fillId="0" borderId="20" xfId="0" applyFont="1" applyBorder="1" applyAlignment="1">
      <alignment wrapText="1"/>
    </xf>
    <xf numFmtId="0" fontId="62" fillId="0" borderId="0" xfId="0" applyFont="1" applyAlignment="1">
      <alignment wrapText="1"/>
    </xf>
    <xf numFmtId="0" fontId="61" fillId="0" borderId="20" xfId="0" applyFont="1" applyBorder="1" applyAlignment="1"/>
    <xf numFmtId="0" fontId="61" fillId="0" borderId="0" xfId="0" applyFont="1" applyAlignment="1"/>
    <xf numFmtId="0" fontId="57" fillId="0" borderId="20" xfId="0" applyFont="1" applyBorder="1" applyAlignment="1">
      <alignment wrapText="1"/>
    </xf>
    <xf numFmtId="0" fontId="57" fillId="0" borderId="0" xfId="0" applyFont="1" applyAlignment="1">
      <alignment wrapText="1"/>
    </xf>
    <xf numFmtId="4" fontId="63" fillId="0" borderId="0" xfId="0" applyNumberFormat="1" applyFont="1" applyAlignment="1"/>
    <xf numFmtId="0" fontId="63" fillId="0" borderId="0" xfId="0" applyFont="1" applyAlignment="1">
      <alignment horizontal="left"/>
    </xf>
    <xf numFmtId="0" fontId="52" fillId="0" borderId="10" xfId="0" applyNumberFormat="1" applyFont="1" applyBorder="1"/>
    <xf numFmtId="4" fontId="53" fillId="0" borderId="10" xfId="0" applyNumberFormat="1" applyFont="1" applyFill="1" applyBorder="1"/>
    <xf numFmtId="4" fontId="52" fillId="0" borderId="19" xfId="0" applyNumberFormat="1" applyFont="1" applyFill="1" applyBorder="1"/>
    <xf numFmtId="0" fontId="52" fillId="0" borderId="0" xfId="0" applyFont="1"/>
    <xf numFmtId="0" fontId="32" fillId="0" borderId="23" xfId="0" applyNumberFormat="1" applyFont="1" applyBorder="1"/>
    <xf numFmtId="4" fontId="47" fillId="0" borderId="23" xfId="0" applyNumberFormat="1" applyFont="1" applyBorder="1"/>
    <xf numFmtId="4" fontId="32" fillId="0" borderId="23" xfId="0" applyNumberFormat="1" applyFont="1" applyFill="1" applyBorder="1"/>
    <xf numFmtId="0" fontId="32" fillId="0" borderId="16" xfId="0" applyNumberFormat="1" applyFont="1" applyBorder="1"/>
    <xf numFmtId="4" fontId="32" fillId="0" borderId="24" xfId="0" applyNumberFormat="1" applyFont="1" applyBorder="1"/>
    <xf numFmtId="0" fontId="32" fillId="0" borderId="15" xfId="0" applyFont="1" applyBorder="1"/>
    <xf numFmtId="0" fontId="34" fillId="0" borderId="10" xfId="0" applyNumberFormat="1" applyFont="1" applyFill="1" applyBorder="1"/>
    <xf numFmtId="0" fontId="35" fillId="0" borderId="0" xfId="0" applyFont="1" applyFill="1"/>
    <xf numFmtId="0" fontId="32" fillId="0" borderId="0" xfId="0" applyFont="1" applyFill="1"/>
    <xf numFmtId="0" fontId="64" fillId="0" borderId="10" xfId="0" applyNumberFormat="1" applyFont="1" applyFill="1" applyBorder="1"/>
    <xf numFmtId="0" fontId="55" fillId="0" borderId="0" xfId="0" applyFont="1" applyFill="1"/>
    <xf numFmtId="0" fontId="44" fillId="0" borderId="0" xfId="0" applyFont="1"/>
    <xf numFmtId="0" fontId="62" fillId="0" borderId="0" xfId="0" applyFont="1"/>
    <xf numFmtId="0" fontId="34" fillId="0" borderId="0" xfId="0" applyNumberFormat="1" applyFont="1" applyBorder="1"/>
    <xf numFmtId="4" fontId="34" fillId="21" borderId="19" xfId="0" applyNumberFormat="1" applyFont="1" applyFill="1" applyBorder="1"/>
    <xf numFmtId="0" fontId="34" fillId="21" borderId="10" xfId="0" applyNumberFormat="1" applyFont="1" applyFill="1" applyBorder="1"/>
    <xf numFmtId="0" fontId="34" fillId="18" borderId="10" xfId="0" applyNumberFormat="1" applyFont="1" applyFill="1" applyBorder="1"/>
    <xf numFmtId="0" fontId="32" fillId="18" borderId="10" xfId="0" applyFont="1" applyFill="1" applyBorder="1" applyAlignment="1">
      <alignment wrapText="1"/>
    </xf>
    <xf numFmtId="4" fontId="34" fillId="18" borderId="10" xfId="0" applyNumberFormat="1" applyFont="1" applyFill="1" applyBorder="1" applyAlignment="1">
      <alignment horizontal="right"/>
    </xf>
    <xf numFmtId="4" fontId="34" fillId="18" borderId="17" xfId="0" applyNumberFormat="1" applyFont="1" applyFill="1" applyBorder="1" applyAlignment="1">
      <alignment horizontal="right"/>
    </xf>
    <xf numFmtId="4" fontId="34" fillId="18" borderId="10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4" fontId="40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Alignment="1">
      <alignment horizontal="right"/>
    </xf>
    <xf numFmtId="4" fontId="37" fillId="0" borderId="0" xfId="0" applyNumberFormat="1" applyFont="1" applyFill="1"/>
    <xf numFmtId="0" fontId="34" fillId="0" borderId="0" xfId="0" applyFont="1" applyAlignment="1">
      <alignment wrapText="1"/>
    </xf>
    <xf numFmtId="0" fontId="65" fillId="0" borderId="0" xfId="0" applyNumberFormat="1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NumberFormat="1" applyFont="1"/>
    <xf numFmtId="0" fontId="69" fillId="0" borderId="0" xfId="0" applyNumberFormat="1" applyFont="1"/>
    <xf numFmtId="0" fontId="69" fillId="0" borderId="0" xfId="0" applyNumberFormat="1" applyFont="1" applyAlignment="1">
      <alignment horizontal="right"/>
    </xf>
    <xf numFmtId="0" fontId="70" fillId="0" borderId="0" xfId="0" applyFont="1"/>
    <xf numFmtId="0" fontId="70" fillId="0" borderId="0" xfId="0" applyNumberFormat="1" applyFont="1"/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2" fillId="0" borderId="10" xfId="0" applyFont="1" applyBorder="1" applyAlignment="1">
      <alignment horizontal="center"/>
    </xf>
    <xf numFmtId="0" fontId="74" fillId="0" borderId="0" xfId="0" applyFont="1"/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9" fillId="18" borderId="10" xfId="0" applyFont="1" applyFill="1" applyBorder="1" applyAlignment="1">
      <alignment horizontal="center" vertical="center"/>
    </xf>
    <xf numFmtId="2" fontId="79" fillId="18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2" fontId="79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1" fillId="21" borderId="10" xfId="0" applyFont="1" applyFill="1" applyBorder="1" applyAlignment="1">
      <alignment horizontal="center"/>
    </xf>
    <xf numFmtId="0" fontId="65" fillId="21" borderId="10" xfId="0" applyFont="1" applyFill="1" applyBorder="1"/>
    <xf numFmtId="2" fontId="81" fillId="21" borderId="10" xfId="0" applyNumberFormat="1" applyFont="1" applyFill="1" applyBorder="1" applyAlignment="1">
      <alignment wrapText="1"/>
    </xf>
    <xf numFmtId="0" fontId="66" fillId="21" borderId="10" xfId="0" applyFont="1" applyFill="1" applyBorder="1"/>
    <xf numFmtId="0" fontId="67" fillId="21" borderId="10" xfId="0" applyFont="1" applyFill="1" applyBorder="1"/>
    <xf numFmtId="0" fontId="65" fillId="21" borderId="18" xfId="0" applyFont="1" applyFill="1" applyBorder="1"/>
    <xf numFmtId="0" fontId="65" fillId="21" borderId="19" xfId="0" applyFont="1" applyFill="1" applyBorder="1"/>
    <xf numFmtId="0" fontId="65" fillId="16" borderId="10" xfId="0" applyFont="1" applyFill="1" applyBorder="1"/>
    <xf numFmtId="0" fontId="65" fillId="16" borderId="10" xfId="0" applyFont="1" applyFill="1" applyBorder="1" applyAlignment="1">
      <alignment horizontal="right"/>
    </xf>
    <xf numFmtId="2" fontId="65" fillId="16" borderId="10" xfId="0" applyNumberFormat="1" applyFont="1" applyFill="1" applyBorder="1" applyAlignment="1">
      <alignment wrapText="1"/>
    </xf>
    <xf numFmtId="4" fontId="66" fillId="0" borderId="10" xfId="0" applyNumberFormat="1" applyFont="1" applyBorder="1"/>
    <xf numFmtId="4" fontId="65" fillId="0" borderId="10" xfId="0" applyNumberFormat="1" applyFont="1" applyBorder="1"/>
    <xf numFmtId="4" fontId="67" fillId="0" borderId="10" xfId="0" applyNumberFormat="1" applyFont="1" applyBorder="1"/>
    <xf numFmtId="4" fontId="65" fillId="0" borderId="18" xfId="0" applyNumberFormat="1" applyFont="1" applyBorder="1" applyAlignment="1">
      <alignment horizontal="right" vertical="center" wrapText="1"/>
    </xf>
    <xf numFmtId="4" fontId="65" fillId="0" borderId="19" xfId="0" applyNumberFormat="1" applyFont="1" applyBorder="1" applyAlignment="1">
      <alignment horizontal="right" vertical="center" wrapText="1"/>
    </xf>
    <xf numFmtId="0" fontId="65" fillId="0" borderId="10" xfId="0" applyFont="1" applyBorder="1"/>
    <xf numFmtId="2" fontId="65" fillId="0" borderId="10" xfId="0" applyNumberFormat="1" applyFont="1" applyBorder="1" applyAlignment="1">
      <alignment wrapText="1"/>
    </xf>
    <xf numFmtId="4" fontId="65" fillId="0" borderId="19" xfId="0" applyNumberFormat="1" applyFont="1" applyBorder="1" applyAlignment="1">
      <alignment horizontal="right"/>
    </xf>
    <xf numFmtId="0" fontId="74" fillId="0" borderId="0" xfId="0" applyFont="1" applyBorder="1"/>
    <xf numFmtId="4" fontId="65" fillId="0" borderId="18" xfId="0" applyNumberFormat="1" applyFont="1" applyBorder="1"/>
    <xf numFmtId="4" fontId="65" fillId="0" borderId="19" xfId="0" applyNumberFormat="1" applyFont="1" applyBorder="1"/>
    <xf numFmtId="2" fontId="65" fillId="16" borderId="10" xfId="0" applyNumberFormat="1" applyFont="1" applyFill="1" applyBorder="1" applyAlignment="1">
      <alignment horizontal="left" vertical="center" wrapText="1"/>
    </xf>
    <xf numFmtId="4" fontId="65" fillId="0" borderId="18" xfId="0" applyNumberFormat="1" applyFont="1" applyFill="1" applyBorder="1"/>
    <xf numFmtId="0" fontId="83" fillId="0" borderId="0" xfId="0" applyFont="1"/>
    <xf numFmtId="2" fontId="65" fillId="0" borderId="10" xfId="0" applyNumberFormat="1" applyFont="1" applyBorder="1" applyAlignment="1">
      <alignment horizontal="left" wrapText="1"/>
    </xf>
    <xf numFmtId="4" fontId="65" fillId="0" borderId="0" xfId="57" applyNumberFormat="1" applyFont="1"/>
    <xf numFmtId="4" fontId="65" fillId="0" borderId="17" xfId="0" applyNumberFormat="1" applyFont="1" applyBorder="1"/>
    <xf numFmtId="0" fontId="82" fillId="0" borderId="0" xfId="0" applyFont="1"/>
    <xf numFmtId="4" fontId="65" fillId="21" borderId="10" xfId="0" applyNumberFormat="1" applyFont="1" applyFill="1" applyBorder="1"/>
    <xf numFmtId="4" fontId="67" fillId="21" borderId="10" xfId="0" applyNumberFormat="1" applyFont="1" applyFill="1" applyBorder="1"/>
    <xf numFmtId="4" fontId="65" fillId="21" borderId="18" xfId="0" applyNumberFormat="1" applyFont="1" applyFill="1" applyBorder="1"/>
    <xf numFmtId="4" fontId="65" fillId="21" borderId="19" xfId="0" applyNumberFormat="1" applyFont="1" applyFill="1" applyBorder="1"/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/>
    <xf numFmtId="2" fontId="65" fillId="0" borderId="10" xfId="0" applyNumberFormat="1" applyFont="1" applyFill="1" applyBorder="1" applyAlignment="1">
      <alignment wrapText="1"/>
    </xf>
    <xf numFmtId="0" fontId="66" fillId="0" borderId="10" xfId="0" applyFont="1" applyFill="1" applyBorder="1"/>
    <xf numFmtId="4" fontId="65" fillId="0" borderId="10" xfId="0" applyNumberFormat="1" applyFont="1" applyFill="1" applyBorder="1"/>
    <xf numFmtId="4" fontId="67" fillId="0" borderId="10" xfId="0" applyNumberFormat="1" applyFont="1" applyFill="1" applyBorder="1"/>
    <xf numFmtId="0" fontId="65" fillId="0" borderId="19" xfId="0" applyFont="1" applyFill="1" applyBorder="1"/>
    <xf numFmtId="0" fontId="74" fillId="0" borderId="0" xfId="0" applyFont="1" applyFill="1"/>
    <xf numFmtId="0" fontId="81" fillId="16" borderId="10" xfId="0" applyFont="1" applyFill="1" applyBorder="1"/>
    <xf numFmtId="0" fontId="84" fillId="16" borderId="10" xfId="0" applyFont="1" applyFill="1" applyBorder="1" applyAlignment="1">
      <alignment horizontal="right"/>
    </xf>
    <xf numFmtId="4" fontId="65" fillId="0" borderId="0" xfId="0" applyNumberFormat="1" applyFont="1" applyBorder="1"/>
    <xf numFmtId="4" fontId="66" fillId="0" borderId="16" xfId="0" applyNumberFormat="1" applyFont="1" applyBorder="1"/>
    <xf numFmtId="4" fontId="67" fillId="0" borderId="19" xfId="0" applyNumberFormat="1" applyFont="1" applyBorder="1"/>
    <xf numFmtId="4" fontId="65" fillId="0" borderId="25" xfId="0" applyNumberFormat="1" applyFont="1" applyBorder="1"/>
    <xf numFmtId="0" fontId="85" fillId="16" borderId="10" xfId="0" applyFont="1" applyFill="1" applyBorder="1" applyAlignment="1">
      <alignment horizontal="right" wrapText="1"/>
    </xf>
    <xf numFmtId="4" fontId="65" fillId="0" borderId="0" xfId="0" applyNumberFormat="1" applyFont="1"/>
    <xf numFmtId="4" fontId="65" fillId="0" borderId="16" xfId="0" applyNumberFormat="1" applyFont="1" applyBorder="1"/>
    <xf numFmtId="0" fontId="86" fillId="16" borderId="10" xfId="0" applyFont="1" applyFill="1" applyBorder="1" applyAlignment="1">
      <alignment horizontal="left"/>
    </xf>
    <xf numFmtId="0" fontId="85" fillId="16" borderId="10" xfId="0" applyFont="1" applyFill="1" applyBorder="1" applyAlignment="1">
      <alignment horizontal="right"/>
    </xf>
    <xf numFmtId="4" fontId="65" fillId="0" borderId="26" xfId="0" applyNumberFormat="1" applyFont="1" applyBorder="1"/>
    <xf numFmtId="0" fontId="70" fillId="0" borderId="0" xfId="0" applyFont="1" applyAlignment="1">
      <alignment vertical="top" wrapText="1"/>
    </xf>
    <xf numFmtId="2" fontId="74" fillId="16" borderId="10" xfId="0" applyNumberFormat="1" applyFont="1" applyFill="1" applyBorder="1" applyAlignment="1">
      <alignment wrapText="1"/>
    </xf>
    <xf numFmtId="4" fontId="84" fillId="0" borderId="0" xfId="0" applyNumberFormat="1" applyFont="1"/>
    <xf numFmtId="0" fontId="65" fillId="0" borderId="10" xfId="0" applyFont="1" applyFill="1" applyBorder="1" applyAlignment="1">
      <alignment horizontal="right"/>
    </xf>
    <xf numFmtId="4" fontId="65" fillId="0" borderId="0" xfId="0" applyNumberFormat="1" applyFont="1" applyFill="1"/>
    <xf numFmtId="0" fontId="83" fillId="0" borderId="0" xfId="0" applyFont="1" applyFill="1"/>
    <xf numFmtId="4" fontId="67" fillId="0" borderId="11" xfId="0" applyNumberFormat="1" applyFont="1" applyBorder="1"/>
    <xf numFmtId="4" fontId="65" fillId="0" borderId="27" xfId="0" applyNumberFormat="1" applyFont="1" applyBorder="1"/>
    <xf numFmtId="4" fontId="87" fillId="0" borderId="10" xfId="0" applyNumberFormat="1" applyFont="1" applyFill="1" applyBorder="1"/>
    <xf numFmtId="4" fontId="84" fillId="0" borderId="19" xfId="0" applyNumberFormat="1" applyFont="1" applyBorder="1"/>
    <xf numFmtId="0" fontId="88" fillId="0" borderId="0" xfId="0" applyFont="1" applyFill="1"/>
    <xf numFmtId="4" fontId="87" fillId="0" borderId="0" xfId="0" applyNumberFormat="1" applyFont="1" applyFill="1"/>
    <xf numFmtId="2" fontId="65" fillId="0" borderId="10" xfId="0" applyNumberFormat="1" applyFont="1" applyBorder="1" applyAlignment="1">
      <alignment horizontal="left"/>
    </xf>
    <xf numFmtId="0" fontId="86" fillId="16" borderId="10" xfId="0" applyFont="1" applyFill="1" applyBorder="1" applyAlignment="1">
      <alignment horizontal="right"/>
    </xf>
    <xf numFmtId="4" fontId="65" fillId="0" borderId="14" xfId="0" applyNumberFormat="1" applyFont="1" applyBorder="1"/>
    <xf numFmtId="4" fontId="66" fillId="21" borderId="10" xfId="0" applyNumberFormat="1" applyFont="1" applyFill="1" applyBorder="1"/>
    <xf numFmtId="0" fontId="81" fillId="18" borderId="28" xfId="0" applyFont="1" applyFill="1" applyBorder="1"/>
    <xf numFmtId="0" fontId="81" fillId="18" borderId="21" xfId="0" applyFont="1" applyFill="1" applyBorder="1"/>
    <xf numFmtId="4" fontId="80" fillId="18" borderId="11" xfId="0" applyNumberFormat="1" applyFont="1" applyFill="1" applyBorder="1"/>
    <xf numFmtId="4" fontId="81" fillId="18" borderId="11" xfId="0" applyNumberFormat="1" applyFont="1" applyFill="1" applyBorder="1"/>
    <xf numFmtId="4" fontId="89" fillId="18" borderId="11" xfId="0" applyNumberFormat="1" applyFont="1" applyFill="1" applyBorder="1"/>
    <xf numFmtId="4" fontId="81" fillId="18" borderId="27" xfId="0" applyNumberFormat="1" applyFont="1" applyFill="1" applyBorder="1"/>
    <xf numFmtId="4" fontId="81" fillId="18" borderId="14" xfId="0" applyNumberFormat="1" applyFont="1" applyFill="1" applyBorder="1"/>
    <xf numFmtId="0" fontId="81" fillId="0" borderId="0" xfId="0" applyFont="1"/>
    <xf numFmtId="0" fontId="71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4" fontId="72" fillId="0" borderId="0" xfId="0" applyNumberFormat="1" applyFont="1"/>
    <xf numFmtId="4" fontId="73" fillId="0" borderId="0" xfId="0" applyNumberFormat="1" applyFont="1"/>
    <xf numFmtId="4" fontId="75" fillId="0" borderId="0" xfId="0" applyNumberFormat="1" applyFont="1"/>
    <xf numFmtId="4" fontId="76" fillId="0" borderId="0" xfId="0" applyNumberFormat="1" applyFont="1"/>
    <xf numFmtId="4" fontId="77" fillId="0" borderId="0" xfId="0" applyNumberFormat="1" applyFont="1"/>
    <xf numFmtId="4" fontId="78" fillId="0" borderId="0" xfId="0" applyNumberFormat="1" applyFont="1" applyBorder="1"/>
    <xf numFmtId="4" fontId="78" fillId="0" borderId="10" xfId="0" applyNumberFormat="1" applyFont="1" applyBorder="1"/>
    <xf numFmtId="4" fontId="76" fillId="0" borderId="13" xfId="0" applyNumberFormat="1" applyFont="1" applyBorder="1"/>
    <xf numFmtId="0" fontId="74" fillId="0" borderId="0" xfId="0" applyFont="1" applyAlignment="1">
      <alignment horizontal="right"/>
    </xf>
    <xf numFmtId="4" fontId="76" fillId="0" borderId="10" xfId="0" applyNumberFormat="1" applyFont="1" applyBorder="1"/>
    <xf numFmtId="4" fontId="76" fillId="0" borderId="0" xfId="0" applyNumberFormat="1" applyFont="1" applyBorder="1"/>
    <xf numFmtId="4" fontId="76" fillId="0" borderId="11" xfId="0" applyNumberFormat="1" applyFont="1" applyBorder="1"/>
    <xf numFmtId="0" fontId="79" fillId="0" borderId="0" xfId="0" applyFont="1"/>
    <xf numFmtId="0" fontId="90" fillId="0" borderId="0" xfId="0" applyFont="1" applyBorder="1"/>
    <xf numFmtId="0" fontId="65" fillId="0" borderId="0" xfId="0" applyFont="1" applyBorder="1"/>
    <xf numFmtId="0" fontId="79" fillId="0" borderId="0" xfId="0" applyFont="1" applyBorder="1"/>
    <xf numFmtId="4" fontId="24" fillId="0" borderId="0" xfId="0" applyNumberFormat="1" applyFont="1" applyFill="1" applyBorder="1" applyAlignment="1">
      <alignment horizontal="left" vertical="center"/>
    </xf>
    <xf numFmtId="0" fontId="47" fillId="18" borderId="10" xfId="0" applyFont="1" applyFill="1" applyBorder="1" applyAlignment="1">
      <alignment horizontal="center" vertical="center" wrapText="1"/>
    </xf>
    <xf numFmtId="0" fontId="81" fillId="18" borderId="10" xfId="0" applyFont="1" applyFill="1" applyBorder="1" applyAlignment="1">
      <alignment horizontal="center" vertical="center" wrapText="1"/>
    </xf>
    <xf numFmtId="0" fontId="89" fillId="18" borderId="10" xfId="0" applyFont="1" applyFill="1" applyBorder="1" applyAlignment="1">
      <alignment horizontal="center" vertical="center" wrapText="1"/>
    </xf>
    <xf numFmtId="0" fontId="23" fillId="18" borderId="19" xfId="0" applyFont="1" applyFill="1" applyBorder="1" applyAlignment="1">
      <alignment horizontal="center" vertical="center" wrapText="1"/>
    </xf>
    <xf numFmtId="0" fontId="23" fillId="20" borderId="10" xfId="0" applyNumberFormat="1" applyFont="1" applyFill="1" applyBorder="1"/>
    <xf numFmtId="0" fontId="20" fillId="20" borderId="10" xfId="0" applyFont="1" applyFill="1" applyBorder="1" applyAlignment="1">
      <alignment wrapText="1"/>
    </xf>
    <xf numFmtId="4" fontId="23" fillId="0" borderId="10" xfId="0" applyNumberFormat="1" applyFont="1" applyBorder="1"/>
    <xf numFmtId="4" fontId="20" fillId="0" borderId="18" xfId="0" applyNumberFormat="1" applyFont="1" applyBorder="1"/>
    <xf numFmtId="4" fontId="20" fillId="0" borderId="19" xfId="0" applyNumberFormat="1" applyFont="1" applyBorder="1"/>
    <xf numFmtId="0" fontId="26" fillId="0" borderId="0" xfId="0" applyFont="1"/>
    <xf numFmtId="4" fontId="23" fillId="0" borderId="10" xfId="0" applyNumberFormat="1" applyFont="1" applyFill="1" applyBorder="1"/>
    <xf numFmtId="4" fontId="20" fillId="0" borderId="10" xfId="0" applyNumberFormat="1" applyFont="1" applyFill="1" applyBorder="1"/>
    <xf numFmtId="4" fontId="20" fillId="0" borderId="19" xfId="0" applyNumberFormat="1" applyFont="1" applyFill="1" applyBorder="1"/>
    <xf numFmtId="0" fontId="23" fillId="0" borderId="10" xfId="0" applyNumberFormat="1" applyFont="1" applyBorder="1"/>
    <xf numFmtId="4" fontId="34" fillId="19" borderId="29" xfId="0" applyNumberFormat="1" applyFont="1" applyFill="1" applyBorder="1"/>
    <xf numFmtId="4" fontId="34" fillId="19" borderId="30" xfId="0" applyNumberFormat="1" applyFont="1" applyFill="1" applyBorder="1"/>
    <xf numFmtId="4" fontId="34" fillId="19" borderId="23" xfId="0" applyNumberFormat="1" applyFont="1" applyFill="1" applyBorder="1"/>
    <xf numFmtId="2" fontId="20" fillId="0" borderId="10" xfId="0" applyNumberFormat="1" applyFont="1" applyFill="1" applyBorder="1" applyAlignment="1">
      <alignment wrapText="1"/>
    </xf>
    <xf numFmtId="2" fontId="20" fillId="16" borderId="10" xfId="0" applyNumberFormat="1" applyFont="1" applyFill="1" applyBorder="1" applyAlignment="1">
      <alignment wrapText="1"/>
    </xf>
    <xf numFmtId="4" fontId="74" fillId="0" borderId="0" xfId="0" applyNumberFormat="1" applyFont="1"/>
    <xf numFmtId="4" fontId="91" fillId="0" borderId="0" xfId="0" applyNumberFormat="1" applyFont="1"/>
    <xf numFmtId="4" fontId="47" fillId="0" borderId="0" xfId="0" applyNumberFormat="1" applyFont="1" applyBorder="1"/>
    <xf numFmtId="4" fontId="20" fillId="16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horizontal="left" wrapText="1"/>
    </xf>
    <xf numFmtId="4" fontId="20" fillId="20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4" fontId="43" fillId="0" borderId="0" xfId="0" applyNumberFormat="1" applyFont="1" applyBorder="1" applyAlignment="1">
      <alignment vertical="top" wrapText="1"/>
    </xf>
    <xf numFmtId="0" fontId="20" fillId="0" borderId="10" xfId="0" applyNumberFormat="1" applyFont="1" applyBorder="1"/>
    <xf numFmtId="4" fontId="42" fillId="0" borderId="10" xfId="0" applyNumberFormat="1" applyFont="1" applyBorder="1"/>
    <xf numFmtId="0" fontId="20" fillId="0" borderId="23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3" fillId="21" borderId="10" xfId="0" applyFont="1" applyFill="1" applyBorder="1" applyAlignment="1">
      <alignment wrapText="1"/>
    </xf>
    <xf numFmtId="0" fontId="20" fillId="20" borderId="0" xfId="0" applyFont="1" applyFill="1" applyBorder="1" applyAlignment="1">
      <alignment wrapText="1"/>
    </xf>
    <xf numFmtId="0" fontId="23" fillId="18" borderId="18" xfId="0" applyFont="1" applyFill="1" applyBorder="1" applyAlignment="1">
      <alignment horizontal="center" vertical="center" wrapText="1"/>
    </xf>
    <xf numFmtId="2" fontId="20" fillId="16" borderId="10" xfId="0" applyNumberFormat="1" applyFont="1" applyFill="1" applyBorder="1" applyAlignment="1">
      <alignment horizontal="left" vertical="center" wrapText="1"/>
    </xf>
    <xf numFmtId="0" fontId="92" fillId="18" borderId="10" xfId="0" applyFont="1" applyFill="1" applyBorder="1" applyAlignment="1">
      <alignment horizontal="center" vertical="center" wrapText="1"/>
    </xf>
    <xf numFmtId="0" fontId="23" fillId="18" borderId="16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0" fontId="40" fillId="22" borderId="18" xfId="0" applyFont="1" applyFill="1" applyBorder="1" applyAlignment="1">
      <alignment horizontal="center"/>
    </xf>
    <xf numFmtId="0" fontId="33" fillId="22" borderId="18" xfId="0" applyFont="1" applyFill="1" applyBorder="1" applyAlignment="1">
      <alignment horizontal="center"/>
    </xf>
    <xf numFmtId="0" fontId="57" fillId="0" borderId="0" xfId="0" applyFont="1" applyBorder="1" applyAlignment="1">
      <alignment vertical="top"/>
    </xf>
    <xf numFmtId="0" fontId="32" fillId="0" borderId="22" xfId="0" applyFont="1" applyBorder="1"/>
    <xf numFmtId="0" fontId="94" fillId="0" borderId="0" xfId="0" applyFont="1"/>
    <xf numFmtId="0" fontId="95" fillId="0" borderId="0" xfId="0" applyFont="1"/>
    <xf numFmtId="0" fontId="93" fillId="0" borderId="0" xfId="0" applyFont="1"/>
    <xf numFmtId="0" fontId="70" fillId="0" borderId="20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 wrapText="1"/>
    </xf>
    <xf numFmtId="0" fontId="82" fillId="0" borderId="2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2" fillId="18" borderId="10" xfId="0" applyFont="1" applyFill="1" applyBorder="1" applyAlignment="1">
      <alignment horizontal="center"/>
    </xf>
    <xf numFmtId="0" fontId="32" fillId="18" borderId="16" xfId="0" applyFont="1" applyFill="1" applyBorder="1" applyAlignment="1">
      <alignment horizontal="center"/>
    </xf>
    <xf numFmtId="0" fontId="34" fillId="18" borderId="31" xfId="0" applyFont="1" applyFill="1" applyBorder="1" applyAlignment="1">
      <alignment horizontal="center" vertical="center" wrapText="1"/>
    </xf>
    <xf numFmtId="0" fontId="34" fillId="18" borderId="32" xfId="0" applyFont="1" applyFill="1" applyBorder="1" applyAlignment="1">
      <alignment horizontal="center" vertical="center" wrapText="1"/>
    </xf>
    <xf numFmtId="0" fontId="34" fillId="18" borderId="23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23" fillId="18" borderId="23" xfId="0" applyFont="1" applyFill="1" applyBorder="1" applyAlignment="1">
      <alignment horizontal="center" vertical="center" wrapText="1"/>
    </xf>
  </cellXfs>
  <cellStyles count="84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 1" xfId="13" builtinId="31" customBuiltin="1"/>
    <cellStyle name="40 % – Zvýraznění 2" xfId="14" builtinId="35" customBuiltin="1"/>
    <cellStyle name="40 % – Zvýraznění 3" xfId="15" builtinId="39" customBuiltin="1"/>
    <cellStyle name="40 % – Zvýraznění 4" xfId="16" builtinId="43" customBuiltin="1"/>
    <cellStyle name="40 % – Zvýraznění 5" xfId="17" builtinId="47" customBuiltin="1"/>
    <cellStyle name="40 % – Zvýraznění 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 1" xfId="25" builtinId="32" customBuiltin="1"/>
    <cellStyle name="60 % – Zvýraznění 2" xfId="26" builtinId="36" customBuiltin="1"/>
    <cellStyle name="60 % – Zvýraznění 3" xfId="27" builtinId="40" customBuiltin="1"/>
    <cellStyle name="60 % – Zvýraznění 4" xfId="28" builtinId="44" customBuiltin="1"/>
    <cellStyle name="60 % – Zvýraznění 5" xfId="29" builtinId="48" customBuiltin="1"/>
    <cellStyle name="60 % – Zvýraznění 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4"/>
    <cellStyle name="Kontrolní buňka" xfId="55" builtinId="23" customBuiltin="1"/>
    <cellStyle name="Linked Cell" xfId="56"/>
    <cellStyle name="Měna" xfId="57" builtinId="4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ázev" xfId="62" builtinId="15" customBuiltin="1"/>
    <cellStyle name="Neutral" xfId="63"/>
    <cellStyle name="Neutrální" xfId="64" builtinId="28" customBuiltin="1"/>
    <cellStyle name="Normální" xfId="0" builtinId="0"/>
    <cellStyle name="Note" xfId="65"/>
    <cellStyle name="Output" xfId="66"/>
    <cellStyle name="Poznámka" xfId="67" builtinId="10" customBuiltin="1"/>
    <cellStyle name="Propojená buňka" xfId="68" builtinId="24" customBuiltin="1"/>
    <cellStyle name="Správně" xfId="69" builtinId="26" customBuiltin="1"/>
    <cellStyle name="Špatně" xfId="53" builtinId="27" customBuiltin="1"/>
    <cellStyle name="Text upozornění" xfId="70" builtinId="11" customBuiltin="1"/>
    <cellStyle name="Title" xfId="71"/>
    <cellStyle name="Total" xfId="72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35"/>
  <sheetViews>
    <sheetView tabSelected="1" workbookViewId="0">
      <selection activeCell="A32" sqref="A32"/>
    </sheetView>
  </sheetViews>
  <sheetFormatPr defaultRowHeight="12.75" x14ac:dyDescent="0.2"/>
  <cols>
    <col min="1" max="8" width="9.140625" style="2"/>
    <col min="9" max="9" width="11.5703125" style="2" customWidth="1"/>
    <col min="10" max="16384" width="9.140625" style="2"/>
  </cols>
  <sheetData>
    <row r="4" spans="1:1" s="399" customFormat="1" ht="31.5" x14ac:dyDescent="0.5">
      <c r="A4" s="399" t="s">
        <v>475</v>
      </c>
    </row>
    <row r="14" spans="1:1" s="400" customFormat="1" ht="18.75" x14ac:dyDescent="0.3">
      <c r="A14" s="400" t="s">
        <v>476</v>
      </c>
    </row>
    <row r="15" spans="1:1" s="400" customFormat="1" ht="18.75" x14ac:dyDescent="0.3">
      <c r="A15" s="400" t="s">
        <v>478</v>
      </c>
    </row>
    <row r="16" spans="1:1" s="400" customFormat="1" ht="18.75" x14ac:dyDescent="0.3">
      <c r="A16" s="400" t="s">
        <v>479</v>
      </c>
    </row>
    <row r="17" spans="1:1" ht="18.75" x14ac:dyDescent="0.3">
      <c r="A17" s="400" t="s">
        <v>480</v>
      </c>
    </row>
    <row r="22" spans="1:1" s="400" customFormat="1" ht="18.75" x14ac:dyDescent="0.3">
      <c r="A22" s="400" t="s">
        <v>473</v>
      </c>
    </row>
    <row r="23" spans="1:1" s="400" customFormat="1" ht="18.75" x14ac:dyDescent="0.3">
      <c r="A23" s="400" t="s">
        <v>477</v>
      </c>
    </row>
    <row r="32" spans="1:1" s="401" customFormat="1" ht="15.75" x14ac:dyDescent="0.25">
      <c r="A32" s="401" t="s">
        <v>481</v>
      </c>
    </row>
    <row r="35" spans="1:1" s="401" customFormat="1" ht="15.75" x14ac:dyDescent="0.25">
      <c r="A35" s="401" t="s">
        <v>474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zoomScaleSheetLayoutView="90" workbookViewId="0">
      <pane ySplit="7" topLeftCell="A8" activePane="bottomLeft" state="frozen"/>
      <selection pane="bottomLeft" activeCell="H7" sqref="H7"/>
    </sheetView>
  </sheetViews>
  <sheetFormatPr defaultRowHeight="12.75" x14ac:dyDescent="0.2"/>
  <cols>
    <col min="1" max="1" width="5.28515625" style="234" customWidth="1"/>
    <col min="2" max="2" width="7.7109375" style="234" customWidth="1"/>
    <col min="3" max="3" width="51.28515625" style="234" customWidth="1"/>
    <col min="4" max="4" width="13.7109375" style="235" customWidth="1"/>
    <col min="5" max="5" width="13.7109375" style="234" customWidth="1"/>
    <col min="6" max="6" width="13.7109375" style="236" customWidth="1"/>
    <col min="7" max="7" width="14.28515625" style="234" customWidth="1"/>
    <col min="8" max="8" width="13.7109375" style="234" customWidth="1"/>
    <col min="9" max="16384" width="9.140625" style="234"/>
  </cols>
  <sheetData>
    <row r="1" spans="1:10" x14ac:dyDescent="0.2">
      <c r="A1" s="233" t="s">
        <v>184</v>
      </c>
      <c r="C1" s="233"/>
    </row>
    <row r="2" spans="1:10" ht="16.5" customHeight="1" x14ac:dyDescent="0.3">
      <c r="A2" s="237" t="s">
        <v>185</v>
      </c>
      <c r="C2" s="233"/>
    </row>
    <row r="3" spans="1:10" ht="12.75" customHeight="1" x14ac:dyDescent="0.2">
      <c r="A3" s="238" t="s">
        <v>154</v>
      </c>
      <c r="C3" s="233"/>
    </row>
    <row r="4" spans="1:10" ht="12.75" customHeight="1" x14ac:dyDescent="0.2">
      <c r="A4" s="239" t="s">
        <v>155</v>
      </c>
      <c r="B4" s="240" t="s">
        <v>156</v>
      </c>
      <c r="C4" s="233"/>
    </row>
    <row r="5" spans="1:10" x14ac:dyDescent="0.2">
      <c r="A5" s="240"/>
      <c r="B5" s="240"/>
      <c r="C5" s="241"/>
      <c r="D5" s="242" t="s">
        <v>187</v>
      </c>
      <c r="E5" s="243" t="s">
        <v>140</v>
      </c>
      <c r="F5" s="244" t="s">
        <v>140</v>
      </c>
      <c r="G5" s="243" t="s">
        <v>263</v>
      </c>
      <c r="H5" s="245" t="s">
        <v>189</v>
      </c>
    </row>
    <row r="6" spans="1:10" s="246" customFormat="1" x14ac:dyDescent="0.2">
      <c r="D6" s="247" t="s">
        <v>137</v>
      </c>
      <c r="E6" s="248" t="s">
        <v>1</v>
      </c>
      <c r="F6" s="249" t="s">
        <v>1</v>
      </c>
      <c r="G6" s="396" t="s">
        <v>137</v>
      </c>
      <c r="H6" s="250" t="s">
        <v>1</v>
      </c>
    </row>
    <row r="7" spans="1:10" s="253" customFormat="1" ht="69.75" customHeight="1" x14ac:dyDescent="0.2">
      <c r="A7" s="251" t="s">
        <v>93</v>
      </c>
      <c r="B7" s="251" t="s">
        <v>49</v>
      </c>
      <c r="C7" s="252" t="s">
        <v>50</v>
      </c>
      <c r="D7" s="355" t="s">
        <v>186</v>
      </c>
      <c r="E7" s="356" t="s">
        <v>188</v>
      </c>
      <c r="F7" s="357" t="s">
        <v>314</v>
      </c>
      <c r="G7" s="389" t="s">
        <v>463</v>
      </c>
      <c r="H7" s="358" t="s">
        <v>470</v>
      </c>
    </row>
    <row r="8" spans="1:10" s="253" customFormat="1" x14ac:dyDescent="0.2">
      <c r="A8" s="254"/>
      <c r="B8" s="254"/>
      <c r="C8" s="255"/>
      <c r="D8" s="256"/>
      <c r="E8" s="257"/>
      <c r="F8" s="258"/>
      <c r="G8" s="257"/>
      <c r="H8" s="257"/>
    </row>
    <row r="9" spans="1:10" s="246" customFormat="1" x14ac:dyDescent="0.2">
      <c r="A9" s="259" t="s">
        <v>51</v>
      </c>
      <c r="B9" s="260"/>
      <c r="C9" s="261" t="s">
        <v>52</v>
      </c>
      <c r="D9" s="262"/>
      <c r="E9" s="260"/>
      <c r="F9" s="263"/>
      <c r="G9" s="264"/>
      <c r="H9" s="265"/>
    </row>
    <row r="10" spans="1:10" s="246" customFormat="1" x14ac:dyDescent="0.2">
      <c r="A10" s="266"/>
      <c r="B10" s="267">
        <v>1111</v>
      </c>
      <c r="C10" s="268" t="s">
        <v>60</v>
      </c>
      <c r="D10" s="269">
        <v>21300299.120000001</v>
      </c>
      <c r="E10" s="270">
        <v>21509</v>
      </c>
      <c r="F10" s="271">
        <v>21509</v>
      </c>
      <c r="G10" s="272">
        <v>19599221.870000001</v>
      </c>
      <c r="H10" s="273">
        <v>26268</v>
      </c>
    </row>
    <row r="11" spans="1:10" s="246" customFormat="1" x14ac:dyDescent="0.2">
      <c r="A11" s="266"/>
      <c r="B11" s="267">
        <v>1112</v>
      </c>
      <c r="C11" s="268" t="s">
        <v>8</v>
      </c>
      <c r="D11" s="269">
        <v>1040673.68</v>
      </c>
      <c r="E11" s="270">
        <v>500</v>
      </c>
      <c r="F11" s="271">
        <v>900</v>
      </c>
      <c r="G11" s="272">
        <v>942999.47</v>
      </c>
      <c r="H11" s="273">
        <v>700</v>
      </c>
    </row>
    <row r="12" spans="1:10" s="246" customFormat="1" x14ac:dyDescent="0.2">
      <c r="A12" s="274"/>
      <c r="B12" s="274">
        <v>1113</v>
      </c>
      <c r="C12" s="275" t="s">
        <v>38</v>
      </c>
      <c r="D12" s="269">
        <v>2226630.29</v>
      </c>
      <c r="E12" s="270">
        <v>2060</v>
      </c>
      <c r="F12" s="271">
        <v>2060</v>
      </c>
      <c r="G12" s="272">
        <v>1855544.61</v>
      </c>
      <c r="H12" s="273">
        <v>2170</v>
      </c>
    </row>
    <row r="13" spans="1:10" s="246" customFormat="1" x14ac:dyDescent="0.2">
      <c r="A13" s="266"/>
      <c r="B13" s="267">
        <v>1121</v>
      </c>
      <c r="C13" s="268" t="s">
        <v>84</v>
      </c>
      <c r="D13" s="269">
        <v>23008995.68</v>
      </c>
      <c r="E13" s="270">
        <v>22694</v>
      </c>
      <c r="F13" s="271">
        <v>22694</v>
      </c>
      <c r="G13" s="272">
        <v>18701411.25</v>
      </c>
      <c r="H13" s="273">
        <v>23377</v>
      </c>
    </row>
    <row r="14" spans="1:10" s="246" customFormat="1" x14ac:dyDescent="0.2">
      <c r="A14" s="266"/>
      <c r="B14" s="267">
        <v>1122</v>
      </c>
      <c r="C14" s="268" t="s">
        <v>81</v>
      </c>
      <c r="D14" s="269">
        <v>399380</v>
      </c>
      <c r="E14" s="270"/>
      <c r="F14" s="271">
        <v>391</v>
      </c>
      <c r="G14" s="272">
        <v>390830</v>
      </c>
      <c r="H14" s="276"/>
    </row>
    <row r="15" spans="1:10" s="246" customFormat="1" x14ac:dyDescent="0.2">
      <c r="A15" s="274"/>
      <c r="B15" s="274">
        <v>1211</v>
      </c>
      <c r="C15" s="275" t="s">
        <v>86</v>
      </c>
      <c r="D15" s="269">
        <v>41772542.100000001</v>
      </c>
      <c r="E15" s="270">
        <v>42019</v>
      </c>
      <c r="F15" s="271">
        <v>42019</v>
      </c>
      <c r="G15" s="272">
        <v>38211376.020000003</v>
      </c>
      <c r="H15" s="273">
        <v>54747</v>
      </c>
      <c r="J15" s="277"/>
    </row>
    <row r="16" spans="1:10" s="246" customFormat="1" x14ac:dyDescent="0.2">
      <c r="A16" s="274"/>
      <c r="B16" s="274">
        <v>1511</v>
      </c>
      <c r="C16" s="275" t="s">
        <v>85</v>
      </c>
      <c r="D16" s="269">
        <v>3625068.76</v>
      </c>
      <c r="E16" s="270">
        <v>3400</v>
      </c>
      <c r="F16" s="271">
        <v>3400</v>
      </c>
      <c r="G16" s="278">
        <v>3144087.11</v>
      </c>
      <c r="H16" s="273">
        <v>3625</v>
      </c>
    </row>
    <row r="17" spans="1:10" s="246" customFormat="1" x14ac:dyDescent="0.2">
      <c r="A17" s="274"/>
      <c r="B17" s="274">
        <v>1334</v>
      </c>
      <c r="C17" s="275" t="s">
        <v>112</v>
      </c>
      <c r="D17" s="269">
        <v>3845</v>
      </c>
      <c r="E17" s="270">
        <v>5</v>
      </c>
      <c r="F17" s="271">
        <v>5</v>
      </c>
      <c r="G17" s="272">
        <v>985</v>
      </c>
      <c r="H17" s="279">
        <v>155</v>
      </c>
      <c r="J17" s="277"/>
    </row>
    <row r="18" spans="1:10" s="246" customFormat="1" x14ac:dyDescent="0.2">
      <c r="A18" s="266"/>
      <c r="B18" s="267">
        <v>1340</v>
      </c>
      <c r="C18" s="280" t="s">
        <v>42</v>
      </c>
      <c r="D18" s="269">
        <v>3881792</v>
      </c>
      <c r="E18" s="270">
        <v>3736</v>
      </c>
      <c r="F18" s="271">
        <v>3736</v>
      </c>
      <c r="G18" s="278">
        <v>3786821</v>
      </c>
      <c r="H18" s="279">
        <v>3736</v>
      </c>
    </row>
    <row r="19" spans="1:10" s="246" customFormat="1" x14ac:dyDescent="0.2">
      <c r="A19" s="266"/>
      <c r="B19" s="267">
        <v>1341</v>
      </c>
      <c r="C19" s="268" t="s">
        <v>40</v>
      </c>
      <c r="D19" s="269">
        <v>251630</v>
      </c>
      <c r="E19" s="270">
        <v>260</v>
      </c>
      <c r="F19" s="271">
        <v>260</v>
      </c>
      <c r="G19" s="278">
        <v>237865</v>
      </c>
      <c r="H19" s="279">
        <v>250</v>
      </c>
      <c r="J19" s="277"/>
    </row>
    <row r="20" spans="1:10" s="246" customFormat="1" ht="15.75" customHeight="1" x14ac:dyDescent="0.2">
      <c r="A20" s="266"/>
      <c r="B20" s="267">
        <v>1343</v>
      </c>
      <c r="C20" s="268" t="s">
        <v>41</v>
      </c>
      <c r="D20" s="269">
        <v>539953.6</v>
      </c>
      <c r="E20" s="270">
        <v>166</v>
      </c>
      <c r="F20" s="271">
        <v>166</v>
      </c>
      <c r="G20" s="278">
        <v>196998</v>
      </c>
      <c r="H20" s="279">
        <v>200</v>
      </c>
      <c r="I20" s="404"/>
      <c r="J20" s="405"/>
    </row>
    <row r="21" spans="1:10" s="246" customFormat="1" ht="25.5" x14ac:dyDescent="0.2">
      <c r="A21" s="266"/>
      <c r="B21" s="267">
        <v>1356</v>
      </c>
      <c r="C21" s="280" t="s">
        <v>201</v>
      </c>
      <c r="D21" s="269">
        <v>771750</v>
      </c>
      <c r="E21" s="270">
        <v>550</v>
      </c>
      <c r="F21" s="271">
        <v>2200</v>
      </c>
      <c r="G21" s="281">
        <v>2285975.92</v>
      </c>
      <c r="H21" s="279">
        <v>2300</v>
      </c>
      <c r="I21" s="282"/>
    </row>
    <row r="22" spans="1:10" s="246" customFormat="1" x14ac:dyDescent="0.2">
      <c r="A22" s="274"/>
      <c r="B22" s="274">
        <v>1361</v>
      </c>
      <c r="C22" s="283" t="s">
        <v>39</v>
      </c>
      <c r="D22" s="269">
        <v>1212190</v>
      </c>
      <c r="E22" s="270">
        <v>900</v>
      </c>
      <c r="F22" s="271">
        <v>900</v>
      </c>
      <c r="G22" s="278">
        <v>1186600</v>
      </c>
      <c r="H22" s="279">
        <v>1212</v>
      </c>
    </row>
    <row r="23" spans="1:10" s="246" customFormat="1" x14ac:dyDescent="0.2">
      <c r="A23" s="266"/>
      <c r="B23" s="267">
        <v>1382</v>
      </c>
      <c r="C23" s="268" t="s">
        <v>36</v>
      </c>
      <c r="D23" s="269">
        <v>431612.96</v>
      </c>
      <c r="E23" s="270">
        <v>320</v>
      </c>
      <c r="F23" s="271">
        <v>147</v>
      </c>
      <c r="G23" s="278">
        <v>146879.17000000001</v>
      </c>
      <c r="H23" s="279">
        <v>0</v>
      </c>
    </row>
    <row r="24" spans="1:10" s="246" customFormat="1" x14ac:dyDescent="0.2">
      <c r="A24" s="266"/>
      <c r="B24" s="267">
        <v>1383</v>
      </c>
      <c r="C24" s="268" t="s">
        <v>2</v>
      </c>
      <c r="D24" s="269">
        <v>5369814.6799999997</v>
      </c>
      <c r="E24" s="270">
        <v>3900</v>
      </c>
      <c r="F24" s="271">
        <v>1455</v>
      </c>
      <c r="G24" s="278">
        <v>1454783.44</v>
      </c>
      <c r="H24" s="279">
        <v>0</v>
      </c>
    </row>
    <row r="25" spans="1:10" s="246" customFormat="1" x14ac:dyDescent="0.2">
      <c r="A25" s="266"/>
      <c r="B25" s="267">
        <v>1381</v>
      </c>
      <c r="C25" s="268" t="s">
        <v>202</v>
      </c>
      <c r="D25" s="269"/>
      <c r="E25" s="270"/>
      <c r="F25" s="271">
        <v>4318</v>
      </c>
      <c r="G25" s="281">
        <v>4420807.79</v>
      </c>
      <c r="H25" s="279">
        <v>4500</v>
      </c>
    </row>
    <row r="26" spans="1:10" s="246" customFormat="1" x14ac:dyDescent="0.2">
      <c r="A26" s="274"/>
      <c r="B26" s="274">
        <v>2451</v>
      </c>
      <c r="C26" s="268" t="s">
        <v>288</v>
      </c>
      <c r="D26" s="269"/>
      <c r="E26" s="270">
        <v>60</v>
      </c>
      <c r="F26" s="271">
        <v>60</v>
      </c>
      <c r="G26" s="284">
        <v>60000</v>
      </c>
      <c r="H26" s="285">
        <v>1800</v>
      </c>
      <c r="I26" s="286"/>
    </row>
    <row r="27" spans="1:10" s="246" customFormat="1" x14ac:dyDescent="0.2">
      <c r="A27" s="259" t="s">
        <v>87</v>
      </c>
      <c r="B27" s="260"/>
      <c r="C27" s="261" t="s">
        <v>14</v>
      </c>
      <c r="D27" s="262"/>
      <c r="E27" s="287"/>
      <c r="F27" s="288"/>
      <c r="G27" s="289"/>
      <c r="H27" s="290"/>
    </row>
    <row r="28" spans="1:10" s="298" customFormat="1" x14ac:dyDescent="0.2">
      <c r="A28" s="291"/>
      <c r="B28" s="292">
        <v>4111</v>
      </c>
      <c r="C28" s="293" t="s">
        <v>264</v>
      </c>
      <c r="D28" s="294"/>
      <c r="E28" s="295"/>
      <c r="F28" s="296">
        <v>30</v>
      </c>
      <c r="G28" s="281">
        <v>30000</v>
      </c>
      <c r="H28" s="297"/>
    </row>
    <row r="29" spans="1:10" s="298" customFormat="1" ht="25.5" x14ac:dyDescent="0.2">
      <c r="A29" s="291"/>
      <c r="B29" s="292">
        <v>4111</v>
      </c>
      <c r="C29" s="372" t="s">
        <v>464</v>
      </c>
      <c r="D29" s="294"/>
      <c r="E29" s="295"/>
      <c r="F29" s="296">
        <v>272</v>
      </c>
      <c r="G29" s="281">
        <v>271820</v>
      </c>
      <c r="H29" s="297"/>
    </row>
    <row r="30" spans="1:10" s="246" customFormat="1" ht="25.5" x14ac:dyDescent="0.2">
      <c r="A30" s="299"/>
      <c r="B30" s="267">
        <v>4112</v>
      </c>
      <c r="C30" s="268" t="s">
        <v>54</v>
      </c>
      <c r="D30" s="269">
        <v>6118900</v>
      </c>
      <c r="E30" s="270">
        <v>6559</v>
      </c>
      <c r="F30" s="271">
        <v>6559</v>
      </c>
      <c r="G30" s="278">
        <v>5465833</v>
      </c>
      <c r="H30" s="279">
        <v>6863</v>
      </c>
    </row>
    <row r="31" spans="1:10" s="246" customFormat="1" x14ac:dyDescent="0.2">
      <c r="A31" s="299"/>
      <c r="B31" s="267">
        <v>4116</v>
      </c>
      <c r="C31" s="280" t="s">
        <v>73</v>
      </c>
      <c r="D31" s="269">
        <v>120000</v>
      </c>
      <c r="E31" s="270">
        <v>120</v>
      </c>
      <c r="F31" s="271">
        <v>150</v>
      </c>
      <c r="G31" s="278">
        <v>150000</v>
      </c>
      <c r="H31" s="279">
        <v>150</v>
      </c>
      <c r="I31" s="277"/>
    </row>
    <row r="32" spans="1:10" s="246" customFormat="1" x14ac:dyDescent="0.2">
      <c r="A32" s="299"/>
      <c r="B32" s="267">
        <v>4116</v>
      </c>
      <c r="C32" s="280" t="s">
        <v>265</v>
      </c>
      <c r="D32" s="269"/>
      <c r="E32" s="270"/>
      <c r="F32" s="271">
        <v>616</v>
      </c>
      <c r="G32" s="278">
        <v>616042.19999999995</v>
      </c>
      <c r="H32" s="279"/>
      <c r="I32" s="277"/>
    </row>
    <row r="33" spans="1:9" s="246" customFormat="1" x14ac:dyDescent="0.2">
      <c r="A33" s="299"/>
      <c r="B33" s="267">
        <v>4116</v>
      </c>
      <c r="C33" s="280" t="s">
        <v>266</v>
      </c>
      <c r="D33" s="269"/>
      <c r="E33" s="270"/>
      <c r="F33" s="271">
        <v>296</v>
      </c>
      <c r="G33" s="278">
        <v>295968</v>
      </c>
      <c r="H33" s="279"/>
      <c r="I33" s="277"/>
    </row>
    <row r="34" spans="1:9" s="246" customFormat="1" x14ac:dyDescent="0.2">
      <c r="A34" s="299"/>
      <c r="B34" s="267">
        <v>4116</v>
      </c>
      <c r="C34" s="280" t="s">
        <v>267</v>
      </c>
      <c r="D34" s="269"/>
      <c r="E34" s="270"/>
      <c r="F34" s="271">
        <v>271</v>
      </c>
      <c r="G34" s="278">
        <v>270986.40000000002</v>
      </c>
      <c r="H34" s="279"/>
      <c r="I34" s="277"/>
    </row>
    <row r="35" spans="1:9" s="246" customFormat="1" x14ac:dyDescent="0.2">
      <c r="A35" s="299"/>
      <c r="B35" s="267">
        <v>4116</v>
      </c>
      <c r="C35" s="390" t="s">
        <v>465</v>
      </c>
      <c r="D35" s="269"/>
      <c r="E35" s="270"/>
      <c r="F35" s="271"/>
      <c r="G35" s="278">
        <v>216196.8</v>
      </c>
      <c r="H35" s="279"/>
      <c r="I35" s="277"/>
    </row>
    <row r="36" spans="1:9" s="246" customFormat="1" x14ac:dyDescent="0.2">
      <c r="A36" s="299"/>
      <c r="B36" s="267">
        <v>4116</v>
      </c>
      <c r="C36" s="390" t="s">
        <v>268</v>
      </c>
      <c r="D36" s="269">
        <v>1755000</v>
      </c>
      <c r="E36" s="270"/>
      <c r="F36" s="271">
        <v>1585</v>
      </c>
      <c r="G36" s="278">
        <v>1585000</v>
      </c>
      <c r="H36" s="279"/>
      <c r="I36" s="277"/>
    </row>
    <row r="37" spans="1:9" s="246" customFormat="1" x14ac:dyDescent="0.2">
      <c r="A37" s="299"/>
      <c r="B37" s="267">
        <v>4116</v>
      </c>
      <c r="C37" s="280" t="s">
        <v>269</v>
      </c>
      <c r="D37" s="269"/>
      <c r="E37" s="270"/>
      <c r="F37" s="271">
        <v>23</v>
      </c>
      <c r="G37" s="278">
        <v>23000</v>
      </c>
      <c r="H37" s="279"/>
      <c r="I37" s="277"/>
    </row>
    <row r="38" spans="1:9" s="246" customFormat="1" ht="25.5" x14ac:dyDescent="0.2">
      <c r="A38" s="299"/>
      <c r="B38" s="267"/>
      <c r="C38" s="280" t="s">
        <v>303</v>
      </c>
      <c r="D38" s="269"/>
      <c r="E38" s="270"/>
      <c r="F38" s="271"/>
      <c r="G38" s="278"/>
      <c r="H38" s="279">
        <v>4800</v>
      </c>
      <c r="I38" s="277"/>
    </row>
    <row r="39" spans="1:9" s="246" customFormat="1" x14ac:dyDescent="0.2">
      <c r="A39" s="299"/>
      <c r="B39" s="267">
        <v>4216</v>
      </c>
      <c r="C39" s="280" t="s">
        <v>167</v>
      </c>
      <c r="D39" s="269"/>
      <c r="E39" s="270">
        <v>6917</v>
      </c>
      <c r="F39" s="271">
        <v>6910</v>
      </c>
      <c r="G39" s="278">
        <v>6909705</v>
      </c>
      <c r="H39" s="279"/>
      <c r="I39" s="277"/>
    </row>
    <row r="40" spans="1:9" s="246" customFormat="1" x14ac:dyDescent="0.2">
      <c r="A40" s="299"/>
      <c r="B40" s="267">
        <v>4116</v>
      </c>
      <c r="C40" s="280" t="s">
        <v>73</v>
      </c>
      <c r="D40" s="269">
        <v>54500</v>
      </c>
      <c r="E40" s="270"/>
      <c r="F40" s="271"/>
      <c r="G40" s="278"/>
      <c r="H40" s="279"/>
    </row>
    <row r="41" spans="1:9" s="246" customFormat="1" x14ac:dyDescent="0.2">
      <c r="A41" s="299"/>
      <c r="B41" s="267">
        <v>4116</v>
      </c>
      <c r="C41" s="268" t="s">
        <v>141</v>
      </c>
      <c r="D41" s="269">
        <v>63756</v>
      </c>
      <c r="E41" s="270"/>
      <c r="F41" s="271"/>
      <c r="G41" s="278"/>
      <c r="H41" s="279"/>
    </row>
    <row r="42" spans="1:9" s="246" customFormat="1" x14ac:dyDescent="0.2">
      <c r="A42" s="299"/>
      <c r="B42" s="300"/>
      <c r="C42" s="268" t="s">
        <v>311</v>
      </c>
      <c r="D42" s="269"/>
      <c r="E42" s="270"/>
      <c r="F42" s="271"/>
      <c r="G42" s="278"/>
      <c r="H42" s="279">
        <v>4050</v>
      </c>
    </row>
    <row r="43" spans="1:9" s="246" customFormat="1" x14ac:dyDescent="0.2">
      <c r="A43" s="299"/>
      <c r="B43" s="300"/>
      <c r="C43" s="268" t="s">
        <v>289</v>
      </c>
      <c r="D43" s="269"/>
      <c r="E43" s="270"/>
      <c r="F43" s="271"/>
      <c r="G43" s="278"/>
      <c r="H43" s="279">
        <v>4000</v>
      </c>
    </row>
    <row r="44" spans="1:9" s="246" customFormat="1" x14ac:dyDescent="0.2">
      <c r="A44" s="299"/>
      <c r="B44" s="300"/>
      <c r="C44" s="268" t="s">
        <v>307</v>
      </c>
      <c r="D44" s="269"/>
      <c r="E44" s="270"/>
      <c r="F44" s="271"/>
      <c r="G44" s="278"/>
      <c r="H44" s="279">
        <v>1000</v>
      </c>
    </row>
    <row r="45" spans="1:9" s="246" customFormat="1" x14ac:dyDescent="0.2">
      <c r="A45" s="299"/>
      <c r="B45" s="300"/>
      <c r="C45" s="268" t="s">
        <v>308</v>
      </c>
      <c r="D45" s="269"/>
      <c r="E45" s="270"/>
      <c r="F45" s="271"/>
      <c r="G45" s="278"/>
      <c r="H45" s="279">
        <v>4000</v>
      </c>
      <c r="I45" s="282"/>
    </row>
    <row r="46" spans="1:9" s="246" customFormat="1" x14ac:dyDescent="0.2">
      <c r="A46" s="299"/>
      <c r="B46" s="267">
        <v>4116</v>
      </c>
      <c r="C46" s="268" t="s">
        <v>309</v>
      </c>
      <c r="D46" s="269"/>
      <c r="E46" s="270"/>
      <c r="F46" s="271"/>
      <c r="G46" s="278"/>
      <c r="H46" s="279">
        <v>600</v>
      </c>
    </row>
    <row r="47" spans="1:9" s="246" customFormat="1" x14ac:dyDescent="0.2">
      <c r="A47" s="299"/>
      <c r="B47" s="300"/>
      <c r="C47" s="268" t="s">
        <v>310</v>
      </c>
      <c r="D47" s="269"/>
      <c r="E47" s="270"/>
      <c r="F47" s="271"/>
      <c r="G47" s="278"/>
      <c r="H47" s="279">
        <v>8000</v>
      </c>
    </row>
    <row r="48" spans="1:9" s="246" customFormat="1" x14ac:dyDescent="0.2">
      <c r="A48" s="299"/>
      <c r="B48" s="300"/>
      <c r="C48" s="268" t="s">
        <v>257</v>
      </c>
      <c r="D48" s="269"/>
      <c r="E48" s="270"/>
      <c r="F48" s="271"/>
      <c r="G48" s="278"/>
      <c r="H48" s="279">
        <v>3000</v>
      </c>
    </row>
    <row r="49" spans="1:11" s="246" customFormat="1" x14ac:dyDescent="0.2">
      <c r="A49" s="299"/>
      <c r="B49" s="267">
        <v>4122</v>
      </c>
      <c r="C49" s="268" t="s">
        <v>133</v>
      </c>
      <c r="D49" s="269">
        <v>24500</v>
      </c>
      <c r="E49" s="270"/>
      <c r="F49" s="271"/>
      <c r="G49" s="278"/>
      <c r="H49" s="279"/>
      <c r="I49" s="301"/>
    </row>
    <row r="50" spans="1:11" s="246" customFormat="1" x14ac:dyDescent="0.2">
      <c r="A50" s="299"/>
      <c r="B50" s="267">
        <v>4122</v>
      </c>
      <c r="C50" s="268" t="s">
        <v>142</v>
      </c>
      <c r="D50" s="269">
        <v>64532.5</v>
      </c>
      <c r="E50" s="270"/>
      <c r="F50" s="271"/>
      <c r="G50" s="278"/>
      <c r="H50" s="279"/>
      <c r="I50" s="301"/>
    </row>
    <row r="51" spans="1:11" s="246" customFormat="1" ht="25.5" x14ac:dyDescent="0.2">
      <c r="A51" s="299"/>
      <c r="B51" s="267">
        <v>4122</v>
      </c>
      <c r="C51" s="280" t="s">
        <v>190</v>
      </c>
      <c r="D51" s="302">
        <v>50000</v>
      </c>
      <c r="E51" s="270"/>
      <c r="F51" s="303">
        <v>203.5</v>
      </c>
      <c r="G51" s="304">
        <v>50000</v>
      </c>
      <c r="H51" s="279"/>
      <c r="I51" s="301"/>
    </row>
    <row r="52" spans="1:11" s="246" customFormat="1" ht="25.5" x14ac:dyDescent="0.2">
      <c r="A52" s="299"/>
      <c r="B52" s="267">
        <v>4122</v>
      </c>
      <c r="C52" s="280" t="s">
        <v>190</v>
      </c>
      <c r="D52" s="269">
        <v>42180</v>
      </c>
      <c r="E52" s="270"/>
      <c r="F52" s="271"/>
      <c r="G52" s="278"/>
      <c r="H52" s="279"/>
      <c r="I52" s="277"/>
    </row>
    <row r="53" spans="1:11" s="246" customFormat="1" x14ac:dyDescent="0.2">
      <c r="A53" s="299"/>
      <c r="B53" s="305" t="s">
        <v>144</v>
      </c>
      <c r="C53" s="268" t="s">
        <v>53</v>
      </c>
      <c r="D53" s="269">
        <v>4279276.76</v>
      </c>
      <c r="E53" s="270"/>
      <c r="F53" s="271"/>
      <c r="G53" s="278"/>
      <c r="H53" s="279"/>
    </row>
    <row r="54" spans="1:11" s="246" customFormat="1" x14ac:dyDescent="0.2">
      <c r="A54" s="299"/>
      <c r="B54" s="267">
        <v>4116</v>
      </c>
      <c r="C54" s="268" t="s">
        <v>191</v>
      </c>
      <c r="D54" s="269">
        <v>19000</v>
      </c>
      <c r="E54" s="270"/>
      <c r="F54" s="271"/>
      <c r="G54" s="278"/>
      <c r="H54" s="279"/>
    </row>
    <row r="55" spans="1:11" s="246" customFormat="1" x14ac:dyDescent="0.2">
      <c r="A55" s="299"/>
      <c r="B55" s="267">
        <v>4116</v>
      </c>
      <c r="C55" s="268" t="s">
        <v>191</v>
      </c>
      <c r="D55" s="269">
        <v>16000</v>
      </c>
      <c r="E55" s="270"/>
      <c r="F55" s="271"/>
      <c r="G55" s="278"/>
      <c r="H55" s="279"/>
    </row>
    <row r="56" spans="1:11" s="246" customFormat="1" x14ac:dyDescent="0.2">
      <c r="A56" s="299"/>
      <c r="B56" s="267">
        <v>4121</v>
      </c>
      <c r="C56" s="268" t="s">
        <v>180</v>
      </c>
      <c r="D56" s="269">
        <v>17879</v>
      </c>
      <c r="E56" s="270">
        <v>0</v>
      </c>
      <c r="F56" s="271">
        <v>8</v>
      </c>
      <c r="G56" s="278">
        <v>10693</v>
      </c>
      <c r="H56" s="279">
        <v>0</v>
      </c>
    </row>
    <row r="57" spans="1:11" s="246" customFormat="1" ht="13.5" customHeight="1" x14ac:dyDescent="0.2">
      <c r="A57" s="299"/>
      <c r="B57" s="267">
        <v>4116</v>
      </c>
      <c r="C57" s="268" t="s">
        <v>143</v>
      </c>
      <c r="D57" s="269">
        <v>1000000</v>
      </c>
      <c r="E57" s="270"/>
      <c r="F57" s="271"/>
      <c r="G57" s="278"/>
      <c r="H57" s="279"/>
    </row>
    <row r="58" spans="1:11" s="246" customFormat="1" ht="13.5" customHeight="1" x14ac:dyDescent="0.2">
      <c r="A58" s="299"/>
      <c r="B58" s="267">
        <v>4116</v>
      </c>
      <c r="C58" s="268" t="s">
        <v>168</v>
      </c>
      <c r="D58" s="269">
        <v>473500</v>
      </c>
      <c r="E58" s="306"/>
      <c r="F58" s="271">
        <v>473.5</v>
      </c>
      <c r="G58" s="278">
        <v>473500</v>
      </c>
      <c r="H58" s="279"/>
      <c r="J58" s="277"/>
    </row>
    <row r="59" spans="1:11" s="246" customFormat="1" x14ac:dyDescent="0.2">
      <c r="A59" s="299"/>
      <c r="B59" s="267"/>
      <c r="C59" s="268" t="s">
        <v>145</v>
      </c>
      <c r="D59" s="269">
        <v>1852536</v>
      </c>
      <c r="E59" s="270"/>
      <c r="F59" s="271"/>
      <c r="G59" s="278"/>
      <c r="H59" s="279"/>
      <c r="J59" s="277"/>
    </row>
    <row r="60" spans="1:11" s="246" customFormat="1" x14ac:dyDescent="0.2">
      <c r="A60" s="299"/>
      <c r="B60" s="267">
        <v>4111</v>
      </c>
      <c r="C60" s="268" t="s">
        <v>192</v>
      </c>
      <c r="D60" s="269">
        <v>340900</v>
      </c>
      <c r="E60" s="270"/>
      <c r="F60" s="271"/>
      <c r="G60" s="278"/>
      <c r="H60" s="279"/>
      <c r="J60" s="277"/>
    </row>
    <row r="61" spans="1:11" s="246" customFormat="1" x14ac:dyDescent="0.2">
      <c r="A61" s="299"/>
      <c r="B61" s="305" t="s">
        <v>144</v>
      </c>
      <c r="C61" s="268" t="s">
        <v>146</v>
      </c>
      <c r="D61" s="269">
        <v>30240755.940000001</v>
      </c>
      <c r="E61" s="270"/>
      <c r="F61" s="271"/>
      <c r="G61" s="278"/>
      <c r="H61" s="279"/>
      <c r="J61" s="277"/>
    </row>
    <row r="62" spans="1:11" s="246" customFormat="1" x14ac:dyDescent="0.2">
      <c r="A62" s="259" t="s">
        <v>15</v>
      </c>
      <c r="B62" s="260"/>
      <c r="C62" s="261" t="s">
        <v>16</v>
      </c>
      <c r="D62" s="262"/>
      <c r="E62" s="287"/>
      <c r="F62" s="288"/>
      <c r="G62" s="289"/>
      <c r="H62" s="265"/>
    </row>
    <row r="63" spans="1:11" s="246" customFormat="1" x14ac:dyDescent="0.2">
      <c r="A63" s="266">
        <v>1037</v>
      </c>
      <c r="B63" s="267">
        <v>2111</v>
      </c>
      <c r="C63" s="268" t="s">
        <v>43</v>
      </c>
      <c r="D63" s="269">
        <v>2836995</v>
      </c>
      <c r="E63" s="270">
        <v>2700</v>
      </c>
      <c r="F63" s="271">
        <v>1900</v>
      </c>
      <c r="G63" s="278">
        <v>1785833</v>
      </c>
      <c r="H63" s="279">
        <v>1600</v>
      </c>
    </row>
    <row r="64" spans="1:11" s="246" customFormat="1" x14ac:dyDescent="0.2">
      <c r="A64" s="266">
        <v>1037</v>
      </c>
      <c r="B64" s="267">
        <v>2324</v>
      </c>
      <c r="C64" s="268" t="s">
        <v>135</v>
      </c>
      <c r="D64" s="269">
        <v>11115</v>
      </c>
      <c r="E64" s="270"/>
      <c r="F64" s="271"/>
      <c r="G64" s="278">
        <v>4998</v>
      </c>
      <c r="H64" s="279"/>
      <c r="J64" s="306"/>
      <c r="K64" s="306"/>
    </row>
    <row r="65" spans="1:11" s="246" customFormat="1" x14ac:dyDescent="0.2">
      <c r="A65" s="266">
        <v>2143</v>
      </c>
      <c r="B65" s="267">
        <v>2112</v>
      </c>
      <c r="C65" s="268" t="s">
        <v>44</v>
      </c>
      <c r="D65" s="269">
        <v>117710</v>
      </c>
      <c r="E65" s="270">
        <v>80</v>
      </c>
      <c r="F65" s="271">
        <v>80</v>
      </c>
      <c r="G65" s="278">
        <v>81187</v>
      </c>
      <c r="H65" s="279">
        <v>80</v>
      </c>
      <c r="J65" s="306"/>
    </row>
    <row r="66" spans="1:11" s="246" customFormat="1" x14ac:dyDescent="0.2">
      <c r="A66" s="266"/>
      <c r="B66" s="267"/>
      <c r="C66" s="268"/>
      <c r="D66" s="269"/>
      <c r="E66" s="307"/>
      <c r="F66" s="271"/>
      <c r="G66" s="278"/>
      <c r="H66" s="279"/>
      <c r="J66" s="306"/>
    </row>
    <row r="67" spans="1:11" s="246" customFormat="1" x14ac:dyDescent="0.2">
      <c r="A67" s="266">
        <v>2169</v>
      </c>
      <c r="B67" s="267">
        <v>2212</v>
      </c>
      <c r="C67" s="268" t="s">
        <v>131</v>
      </c>
      <c r="D67" s="269">
        <v>174500</v>
      </c>
      <c r="E67" s="307"/>
      <c r="F67" s="271">
        <v>77</v>
      </c>
      <c r="G67" s="278">
        <v>227000</v>
      </c>
      <c r="H67" s="279"/>
      <c r="J67" s="306"/>
      <c r="K67" s="306"/>
    </row>
    <row r="68" spans="1:11" s="246" customFormat="1" x14ac:dyDescent="0.2">
      <c r="A68" s="266">
        <v>2212</v>
      </c>
      <c r="B68" s="267">
        <v>2324</v>
      </c>
      <c r="C68" s="268" t="s">
        <v>270</v>
      </c>
      <c r="D68" s="269"/>
      <c r="E68" s="307"/>
      <c r="F68" s="271">
        <v>4</v>
      </c>
      <c r="G68" s="278">
        <v>4050</v>
      </c>
      <c r="H68" s="279"/>
      <c r="J68" s="306"/>
      <c r="K68" s="306"/>
    </row>
    <row r="69" spans="1:11" s="246" customFormat="1" x14ac:dyDescent="0.2">
      <c r="A69" s="266">
        <v>2219</v>
      </c>
      <c r="B69" s="267">
        <v>2324</v>
      </c>
      <c r="C69" s="268" t="s">
        <v>127</v>
      </c>
      <c r="D69" s="269"/>
      <c r="E69" s="270"/>
      <c r="F69" s="271"/>
      <c r="G69" s="278"/>
      <c r="H69" s="279"/>
      <c r="J69" s="306"/>
      <c r="K69" s="306"/>
    </row>
    <row r="70" spans="1:11" s="246" customFormat="1" x14ac:dyDescent="0.2">
      <c r="A70" s="266">
        <v>2219</v>
      </c>
      <c r="B70" s="267">
        <v>2212</v>
      </c>
      <c r="C70" s="268" t="s">
        <v>130</v>
      </c>
      <c r="D70" s="269">
        <v>6000</v>
      </c>
      <c r="E70" s="270"/>
      <c r="F70" s="271"/>
      <c r="G70" s="278"/>
      <c r="H70" s="279"/>
      <c r="J70" s="306"/>
      <c r="K70" s="306"/>
    </row>
    <row r="71" spans="1:11" s="246" customFormat="1" x14ac:dyDescent="0.2">
      <c r="A71" s="266">
        <v>2219</v>
      </c>
      <c r="B71" s="267">
        <v>2329</v>
      </c>
      <c r="C71" s="268" t="s">
        <v>127</v>
      </c>
      <c r="D71" s="269"/>
      <c r="E71" s="270"/>
      <c r="F71" s="271"/>
      <c r="G71" s="278"/>
      <c r="H71" s="279"/>
      <c r="J71" s="306"/>
      <c r="K71" s="306"/>
    </row>
    <row r="72" spans="1:11" s="246" customFormat="1" x14ac:dyDescent="0.2">
      <c r="A72" s="266">
        <v>2310</v>
      </c>
      <c r="B72" s="267">
        <v>2133</v>
      </c>
      <c r="C72" s="268" t="s">
        <v>271</v>
      </c>
      <c r="D72" s="269">
        <v>411</v>
      </c>
      <c r="E72" s="270"/>
      <c r="F72" s="271">
        <v>1</v>
      </c>
      <c r="G72" s="278">
        <v>1206</v>
      </c>
      <c r="H72" s="279"/>
      <c r="J72" s="306"/>
      <c r="K72" s="306"/>
    </row>
    <row r="73" spans="1:11" s="246" customFormat="1" x14ac:dyDescent="0.2">
      <c r="A73" s="266">
        <v>3113</v>
      </c>
      <c r="B73" s="267">
        <v>2229</v>
      </c>
      <c r="C73" s="268" t="s">
        <v>138</v>
      </c>
      <c r="D73" s="269"/>
      <c r="E73" s="270"/>
      <c r="F73" s="271"/>
      <c r="G73" s="278"/>
      <c r="H73" s="279"/>
      <c r="J73" s="306"/>
      <c r="K73" s="306"/>
    </row>
    <row r="74" spans="1:11" s="246" customFormat="1" x14ac:dyDescent="0.2">
      <c r="A74" s="266">
        <v>3113</v>
      </c>
      <c r="B74" s="267">
        <v>2122</v>
      </c>
      <c r="C74" s="268" t="s">
        <v>134</v>
      </c>
      <c r="D74" s="269"/>
      <c r="E74" s="270"/>
      <c r="F74" s="271"/>
      <c r="G74" s="278"/>
      <c r="H74" s="279"/>
      <c r="J74" s="306"/>
      <c r="K74" s="306"/>
    </row>
    <row r="75" spans="1:11" s="246" customFormat="1" x14ac:dyDescent="0.2">
      <c r="A75" s="266">
        <v>3113</v>
      </c>
      <c r="B75" s="267">
        <v>2322</v>
      </c>
      <c r="C75" s="268" t="s">
        <v>193</v>
      </c>
      <c r="D75" s="269">
        <v>11772</v>
      </c>
      <c r="E75" s="270"/>
      <c r="F75" s="271"/>
      <c r="G75" s="278"/>
      <c r="H75" s="279"/>
      <c r="J75" s="306"/>
      <c r="K75" s="306"/>
    </row>
    <row r="76" spans="1:11" s="246" customFormat="1" x14ac:dyDescent="0.2">
      <c r="A76" s="266">
        <v>3314</v>
      </c>
      <c r="B76" s="308">
        <v>2111.2112000000002</v>
      </c>
      <c r="C76" s="268" t="s">
        <v>125</v>
      </c>
      <c r="D76" s="269">
        <v>176951</v>
      </c>
      <c r="E76" s="270">
        <v>170</v>
      </c>
      <c r="F76" s="271">
        <v>170</v>
      </c>
      <c r="G76" s="278">
        <v>122157</v>
      </c>
      <c r="H76" s="279">
        <v>170</v>
      </c>
      <c r="J76" s="306"/>
    </row>
    <row r="77" spans="1:11" s="246" customFormat="1" x14ac:dyDescent="0.2">
      <c r="A77" s="266">
        <v>3314</v>
      </c>
      <c r="B77" s="267">
        <v>2324</v>
      </c>
      <c r="C77" s="268" t="s">
        <v>172</v>
      </c>
      <c r="D77" s="269"/>
      <c r="E77" s="270"/>
      <c r="F77" s="271">
        <v>10</v>
      </c>
      <c r="G77" s="278">
        <v>9820</v>
      </c>
      <c r="H77" s="279"/>
      <c r="J77" s="306"/>
    </row>
    <row r="78" spans="1:11" s="246" customFormat="1" x14ac:dyDescent="0.2">
      <c r="A78" s="266">
        <v>3315</v>
      </c>
      <c r="B78" s="267">
        <v>2111</v>
      </c>
      <c r="C78" s="373" t="s">
        <v>316</v>
      </c>
      <c r="D78" s="269">
        <v>90990</v>
      </c>
      <c r="E78" s="270">
        <v>76</v>
      </c>
      <c r="F78" s="271">
        <v>76</v>
      </c>
      <c r="G78" s="278">
        <v>74845</v>
      </c>
      <c r="H78" s="279">
        <v>80</v>
      </c>
      <c r="J78" s="306"/>
    </row>
    <row r="79" spans="1:11" s="246" customFormat="1" x14ac:dyDescent="0.2">
      <c r="A79" s="266">
        <v>3315</v>
      </c>
      <c r="B79" s="267">
        <v>2324</v>
      </c>
      <c r="C79" s="373" t="s">
        <v>315</v>
      </c>
      <c r="D79" s="269">
        <v>4331</v>
      </c>
      <c r="E79" s="270"/>
      <c r="F79" s="271">
        <v>3</v>
      </c>
      <c r="G79" s="278">
        <v>2922.5</v>
      </c>
      <c r="H79" s="279"/>
      <c r="J79" s="306"/>
    </row>
    <row r="80" spans="1:11" s="246" customFormat="1" x14ac:dyDescent="0.2">
      <c r="A80" s="266">
        <v>3319</v>
      </c>
      <c r="B80" s="309">
        <v>2111.2118999999998</v>
      </c>
      <c r="C80" s="268" t="s">
        <v>45</v>
      </c>
      <c r="D80" s="269">
        <v>223470</v>
      </c>
      <c r="E80" s="270">
        <v>300</v>
      </c>
      <c r="F80" s="271">
        <v>975</v>
      </c>
      <c r="G80" s="278">
        <v>978030</v>
      </c>
      <c r="H80" s="279">
        <v>361</v>
      </c>
    </row>
    <row r="81" spans="1:11" s="246" customFormat="1" x14ac:dyDescent="0.2">
      <c r="A81" s="266">
        <v>3319</v>
      </c>
      <c r="B81" s="309">
        <v>2119.2132999999999</v>
      </c>
      <c r="C81" s="268" t="s">
        <v>272</v>
      </c>
      <c r="D81" s="269"/>
      <c r="E81" s="270"/>
      <c r="F81" s="271">
        <v>41</v>
      </c>
      <c r="G81" s="278">
        <v>41280</v>
      </c>
      <c r="H81" s="279"/>
    </row>
    <row r="82" spans="1:11" s="246" customFormat="1" x14ac:dyDescent="0.2">
      <c r="A82" s="266">
        <v>3319</v>
      </c>
      <c r="B82" s="267">
        <v>2321</v>
      </c>
      <c r="C82" s="268" t="s">
        <v>273</v>
      </c>
      <c r="D82" s="269">
        <v>163500</v>
      </c>
      <c r="E82" s="270"/>
      <c r="F82" s="271">
        <v>70</v>
      </c>
      <c r="G82" s="278">
        <v>70300</v>
      </c>
      <c r="H82" s="279"/>
    </row>
    <row r="83" spans="1:11" s="246" customFormat="1" x14ac:dyDescent="0.2">
      <c r="A83" s="266">
        <v>3319</v>
      </c>
      <c r="B83" s="267">
        <v>2322</v>
      </c>
      <c r="C83" s="268" t="s">
        <v>147</v>
      </c>
      <c r="D83" s="269">
        <v>37551</v>
      </c>
      <c r="E83" s="270"/>
      <c r="F83" s="271"/>
      <c r="G83" s="278"/>
      <c r="H83" s="279"/>
      <c r="J83" s="306"/>
      <c r="K83" s="306"/>
    </row>
    <row r="84" spans="1:11" s="246" customFormat="1" x14ac:dyDescent="0.2">
      <c r="A84" s="266">
        <v>3319</v>
      </c>
      <c r="B84" s="267">
        <v>2324</v>
      </c>
      <c r="C84" s="268" t="s">
        <v>148</v>
      </c>
      <c r="D84" s="269">
        <v>295915</v>
      </c>
      <c r="E84" s="270"/>
      <c r="F84" s="271"/>
      <c r="G84" s="278"/>
      <c r="H84" s="279"/>
      <c r="J84" s="306"/>
      <c r="K84" s="306"/>
    </row>
    <row r="85" spans="1:11" s="246" customFormat="1" x14ac:dyDescent="0.2">
      <c r="A85" s="266">
        <v>3319</v>
      </c>
      <c r="B85" s="267">
        <v>2324</v>
      </c>
      <c r="C85" s="268" t="s">
        <v>274</v>
      </c>
      <c r="D85" s="269"/>
      <c r="E85" s="270"/>
      <c r="F85" s="271">
        <v>86</v>
      </c>
      <c r="G85" s="278">
        <v>85764</v>
      </c>
      <c r="H85" s="279"/>
      <c r="J85" s="306"/>
      <c r="K85" s="306"/>
    </row>
    <row r="86" spans="1:11" s="246" customFormat="1" x14ac:dyDescent="0.2">
      <c r="A86" s="266">
        <v>3319</v>
      </c>
      <c r="B86" s="267">
        <v>2212</v>
      </c>
      <c r="C86" s="268" t="s">
        <v>194</v>
      </c>
      <c r="D86" s="269">
        <v>120000</v>
      </c>
      <c r="E86" s="270"/>
      <c r="F86" s="271"/>
      <c r="G86" s="278"/>
      <c r="H86" s="279"/>
      <c r="J86" s="306"/>
      <c r="K86" s="306"/>
    </row>
    <row r="87" spans="1:11" s="246" customFormat="1" x14ac:dyDescent="0.2">
      <c r="A87" s="266">
        <v>3319</v>
      </c>
      <c r="B87" s="267">
        <v>2324</v>
      </c>
      <c r="C87" s="373" t="s">
        <v>317</v>
      </c>
      <c r="D87" s="269"/>
      <c r="E87" s="270"/>
      <c r="F87" s="271">
        <v>11</v>
      </c>
      <c r="G87" s="278">
        <v>10604</v>
      </c>
      <c r="H87" s="279"/>
      <c r="J87" s="306"/>
      <c r="K87" s="306"/>
    </row>
    <row r="88" spans="1:11" s="246" customFormat="1" x14ac:dyDescent="0.2">
      <c r="A88" s="266">
        <v>3322</v>
      </c>
      <c r="B88" s="267">
        <v>2322</v>
      </c>
      <c r="C88" s="268" t="s">
        <v>120</v>
      </c>
      <c r="D88" s="269"/>
      <c r="E88" s="270"/>
      <c r="F88" s="271"/>
      <c r="G88" s="278"/>
      <c r="H88" s="279"/>
      <c r="J88" s="306"/>
      <c r="K88" s="306"/>
    </row>
    <row r="89" spans="1:11" s="246" customFormat="1" ht="14.25" customHeight="1" x14ac:dyDescent="0.2">
      <c r="A89" s="266">
        <v>3322</v>
      </c>
      <c r="B89" s="267">
        <v>2324</v>
      </c>
      <c r="C89" s="268" t="s">
        <v>182</v>
      </c>
      <c r="D89" s="269">
        <v>99433.8</v>
      </c>
      <c r="E89" s="270"/>
      <c r="F89" s="271">
        <v>102</v>
      </c>
      <c r="G89" s="310">
        <v>101599.1</v>
      </c>
      <c r="H89" s="279"/>
    </row>
    <row r="90" spans="1:11" s="246" customFormat="1" ht="14.25" customHeight="1" x14ac:dyDescent="0.2">
      <c r="A90" s="266">
        <v>3341</v>
      </c>
      <c r="B90" s="267">
        <v>2322</v>
      </c>
      <c r="C90" s="268" t="s">
        <v>136</v>
      </c>
      <c r="D90" s="269"/>
      <c r="E90" s="270"/>
      <c r="F90" s="271"/>
      <c r="G90" s="278"/>
      <c r="H90" s="279"/>
    </row>
    <row r="91" spans="1:11" s="246" customFormat="1" ht="27.75" customHeight="1" x14ac:dyDescent="0.2">
      <c r="A91" s="266">
        <v>3349</v>
      </c>
      <c r="B91" s="267">
        <v>2111</v>
      </c>
      <c r="C91" s="268" t="s">
        <v>166</v>
      </c>
      <c r="D91" s="269">
        <v>97500</v>
      </c>
      <c r="E91" s="306">
        <v>80</v>
      </c>
      <c r="F91" s="271">
        <v>80</v>
      </c>
      <c r="G91" s="278">
        <v>62420</v>
      </c>
      <c r="H91" s="279">
        <v>80</v>
      </c>
      <c r="I91" s="402"/>
      <c r="J91" s="403"/>
      <c r="K91" s="311"/>
    </row>
    <row r="92" spans="1:11" s="246" customFormat="1" x14ac:dyDescent="0.2">
      <c r="A92" s="266">
        <v>3429</v>
      </c>
      <c r="B92" s="267">
        <v>2229</v>
      </c>
      <c r="C92" s="268" t="s">
        <v>132</v>
      </c>
      <c r="D92" s="269">
        <v>377</v>
      </c>
      <c r="E92" s="307"/>
      <c r="F92" s="271">
        <v>24</v>
      </c>
      <c r="G92" s="278">
        <v>23889</v>
      </c>
      <c r="H92" s="279"/>
      <c r="I92" s="402"/>
      <c r="J92" s="403"/>
      <c r="K92" s="311"/>
    </row>
    <row r="93" spans="1:11" s="246" customFormat="1" x14ac:dyDescent="0.2">
      <c r="A93" s="266">
        <v>3429</v>
      </c>
      <c r="B93" s="267">
        <v>2324</v>
      </c>
      <c r="C93" s="268" t="s">
        <v>118</v>
      </c>
      <c r="D93" s="269"/>
      <c r="E93" s="270"/>
      <c r="F93" s="271">
        <v>15</v>
      </c>
      <c r="G93" s="278">
        <v>14820.2</v>
      </c>
      <c r="H93" s="279"/>
      <c r="J93" s="306"/>
      <c r="K93" s="306"/>
    </row>
    <row r="94" spans="1:11" s="246" customFormat="1" ht="24" customHeight="1" x14ac:dyDescent="0.2">
      <c r="A94" s="266">
        <v>3612</v>
      </c>
      <c r="B94" s="305" t="s">
        <v>163</v>
      </c>
      <c r="C94" s="268" t="s">
        <v>57</v>
      </c>
      <c r="D94" s="269">
        <v>28026678.579999998</v>
      </c>
      <c r="E94" s="270">
        <v>26608</v>
      </c>
      <c r="F94" s="271">
        <v>27121</v>
      </c>
      <c r="G94" s="278">
        <v>23064653.030000001</v>
      </c>
      <c r="H94" s="279">
        <v>26289</v>
      </c>
      <c r="J94" s="306"/>
      <c r="K94" s="306"/>
    </row>
    <row r="95" spans="1:11" s="282" customFormat="1" ht="24" x14ac:dyDescent="0.2">
      <c r="A95" s="266">
        <v>3612</v>
      </c>
      <c r="B95" s="267">
        <v>2324</v>
      </c>
      <c r="C95" s="312" t="s">
        <v>113</v>
      </c>
      <c r="D95" s="269">
        <v>3000</v>
      </c>
      <c r="E95" s="270">
        <v>3</v>
      </c>
      <c r="F95" s="271">
        <v>3</v>
      </c>
      <c r="G95" s="278">
        <v>0</v>
      </c>
      <c r="H95" s="279"/>
      <c r="J95" s="313"/>
      <c r="K95" s="313"/>
    </row>
    <row r="96" spans="1:11" x14ac:dyDescent="0.2">
      <c r="A96" s="266">
        <v>3612</v>
      </c>
      <c r="B96" s="267">
        <v>2132</v>
      </c>
      <c r="C96" s="268" t="s">
        <v>173</v>
      </c>
      <c r="D96" s="269">
        <v>1740</v>
      </c>
      <c r="E96" s="270"/>
      <c r="F96" s="271"/>
      <c r="G96" s="278"/>
      <c r="H96" s="279"/>
      <c r="J96" s="306"/>
      <c r="K96" s="306"/>
    </row>
    <row r="97" spans="1:11" x14ac:dyDescent="0.2">
      <c r="A97" s="266">
        <v>3612</v>
      </c>
      <c r="B97" s="267">
        <v>2212</v>
      </c>
      <c r="C97" s="268" t="s">
        <v>181</v>
      </c>
      <c r="D97" s="269">
        <v>50000</v>
      </c>
      <c r="E97" s="270"/>
      <c r="F97" s="271"/>
      <c r="G97" s="278"/>
      <c r="H97" s="279"/>
      <c r="J97" s="306"/>
      <c r="K97" s="306"/>
    </row>
    <row r="98" spans="1:11" x14ac:dyDescent="0.2">
      <c r="A98" s="266">
        <v>3612</v>
      </c>
      <c r="B98" s="267">
        <v>2322</v>
      </c>
      <c r="C98" s="373" t="s">
        <v>466</v>
      </c>
      <c r="D98" s="269"/>
      <c r="E98" s="270"/>
      <c r="F98" s="271"/>
      <c r="G98" s="278">
        <v>63414</v>
      </c>
      <c r="H98" s="279"/>
      <c r="J98" s="306"/>
      <c r="K98" s="306"/>
    </row>
    <row r="99" spans="1:11" s="298" customFormat="1" x14ac:dyDescent="0.2">
      <c r="A99" s="292">
        <v>3613</v>
      </c>
      <c r="B99" s="314">
        <v>2132</v>
      </c>
      <c r="C99" s="293" t="s">
        <v>102</v>
      </c>
      <c r="D99" s="269">
        <v>1232255</v>
      </c>
      <c r="E99" s="270">
        <v>1413</v>
      </c>
      <c r="F99" s="271">
        <v>1413</v>
      </c>
      <c r="G99" s="278">
        <v>1307647</v>
      </c>
      <c r="H99" s="279">
        <v>1317</v>
      </c>
      <c r="J99" s="315"/>
      <c r="K99" s="315"/>
    </row>
    <row r="100" spans="1:11" s="298" customFormat="1" ht="25.5" x14ac:dyDescent="0.2">
      <c r="A100" s="292">
        <v>3613</v>
      </c>
      <c r="B100" s="314">
        <v>2132</v>
      </c>
      <c r="C100" s="293" t="s">
        <v>171</v>
      </c>
      <c r="D100" s="269">
        <v>25152</v>
      </c>
      <c r="E100" s="270">
        <v>22</v>
      </c>
      <c r="F100" s="271">
        <v>5</v>
      </c>
      <c r="G100" s="278">
        <v>5500</v>
      </c>
      <c r="H100" s="279">
        <v>7</v>
      </c>
      <c r="J100" s="315"/>
      <c r="K100" s="315"/>
    </row>
    <row r="101" spans="1:11" s="298" customFormat="1" ht="13.5" customHeight="1" x14ac:dyDescent="0.2">
      <c r="A101" s="292">
        <v>3613</v>
      </c>
      <c r="B101" s="314">
        <v>2132</v>
      </c>
      <c r="C101" s="293" t="s">
        <v>169</v>
      </c>
      <c r="D101" s="269">
        <v>16700</v>
      </c>
      <c r="E101" s="295">
        <v>36</v>
      </c>
      <c r="F101" s="271">
        <v>21</v>
      </c>
      <c r="G101" s="278">
        <v>16400</v>
      </c>
      <c r="H101" s="279">
        <f>16+2</f>
        <v>18</v>
      </c>
      <c r="I101" s="316"/>
      <c r="J101" s="315"/>
      <c r="K101" s="315"/>
    </row>
    <row r="102" spans="1:11" s="298" customFormat="1" x14ac:dyDescent="0.2">
      <c r="A102" s="292">
        <v>3613</v>
      </c>
      <c r="B102" s="314">
        <v>2132</v>
      </c>
      <c r="C102" s="293" t="s">
        <v>170</v>
      </c>
      <c r="D102" s="269">
        <v>37375</v>
      </c>
      <c r="E102" s="295">
        <v>70</v>
      </c>
      <c r="F102" s="317">
        <v>150</v>
      </c>
      <c r="G102" s="318">
        <v>158620</v>
      </c>
      <c r="H102" s="279">
        <v>150</v>
      </c>
      <c r="J102" s="315"/>
      <c r="K102" s="315"/>
    </row>
    <row r="103" spans="1:11" s="298" customFormat="1" x14ac:dyDescent="0.2">
      <c r="A103" s="292">
        <v>3613</v>
      </c>
      <c r="B103" s="314">
        <v>2322</v>
      </c>
      <c r="C103" s="293" t="s">
        <v>275</v>
      </c>
      <c r="D103" s="269">
        <v>33654</v>
      </c>
      <c r="E103" s="295"/>
      <c r="F103" s="317">
        <v>529</v>
      </c>
      <c r="G103" s="318">
        <v>508214</v>
      </c>
      <c r="H103" s="279"/>
      <c r="J103" s="315"/>
      <c r="K103" s="315"/>
    </row>
    <row r="104" spans="1:11" s="298" customFormat="1" x14ac:dyDescent="0.2">
      <c r="A104" s="292">
        <v>3613</v>
      </c>
      <c r="B104" s="314">
        <v>2324</v>
      </c>
      <c r="C104" s="293" t="s">
        <v>149</v>
      </c>
      <c r="D104" s="269">
        <v>111593.7</v>
      </c>
      <c r="E104" s="295">
        <v>178</v>
      </c>
      <c r="F104" s="271">
        <v>350</v>
      </c>
      <c r="G104" s="278">
        <v>432171.4</v>
      </c>
      <c r="H104" s="279">
        <v>330</v>
      </c>
      <c r="J104" s="315"/>
      <c r="K104" s="315"/>
    </row>
    <row r="105" spans="1:11" s="298" customFormat="1" x14ac:dyDescent="0.2">
      <c r="A105" s="292">
        <v>3613</v>
      </c>
      <c r="B105" s="314">
        <v>2132</v>
      </c>
      <c r="C105" s="293" t="s">
        <v>174</v>
      </c>
      <c r="D105" s="269">
        <v>14300</v>
      </c>
      <c r="E105" s="270">
        <v>15</v>
      </c>
      <c r="F105" s="271">
        <v>15</v>
      </c>
      <c r="G105" s="278">
        <v>13000</v>
      </c>
      <c r="H105" s="279"/>
      <c r="J105" s="315"/>
      <c r="K105" s="315"/>
    </row>
    <row r="106" spans="1:11" s="298" customFormat="1" x14ac:dyDescent="0.2">
      <c r="A106" s="292">
        <v>3613</v>
      </c>
      <c r="B106" s="314">
        <v>2132</v>
      </c>
      <c r="C106" s="293" t="s">
        <v>276</v>
      </c>
      <c r="D106" s="269"/>
      <c r="E106" s="270"/>
      <c r="F106" s="271">
        <v>5</v>
      </c>
      <c r="G106" s="278">
        <v>7090</v>
      </c>
      <c r="H106" s="279"/>
      <c r="J106" s="315"/>
      <c r="K106" s="315"/>
    </row>
    <row r="107" spans="1:11" s="298" customFormat="1" x14ac:dyDescent="0.2">
      <c r="A107" s="292">
        <v>3613</v>
      </c>
      <c r="B107" s="314">
        <v>2324</v>
      </c>
      <c r="C107" s="293" t="s">
        <v>175</v>
      </c>
      <c r="D107" s="269"/>
      <c r="E107" s="295"/>
      <c r="F107" s="271"/>
      <c r="G107" s="278"/>
      <c r="H107" s="279"/>
      <c r="J107" s="315"/>
      <c r="K107" s="315"/>
    </row>
    <row r="108" spans="1:11" s="298" customFormat="1" x14ac:dyDescent="0.2">
      <c r="A108" s="292">
        <v>3613</v>
      </c>
      <c r="B108" s="314">
        <v>2324</v>
      </c>
      <c r="C108" s="293" t="s">
        <v>176</v>
      </c>
      <c r="D108" s="269"/>
      <c r="E108" s="295"/>
      <c r="F108" s="271"/>
      <c r="G108" s="278"/>
      <c r="H108" s="279"/>
      <c r="J108" s="315"/>
      <c r="K108" s="315"/>
    </row>
    <row r="109" spans="1:11" s="321" customFormat="1" x14ac:dyDescent="0.2">
      <c r="A109" s="292">
        <v>3632</v>
      </c>
      <c r="B109" s="314">
        <v>2324</v>
      </c>
      <c r="C109" s="293" t="s">
        <v>277</v>
      </c>
      <c r="D109" s="269">
        <v>8100</v>
      </c>
      <c r="E109" s="319"/>
      <c r="F109" s="271">
        <v>3</v>
      </c>
      <c r="G109" s="278">
        <v>3300</v>
      </c>
      <c r="H109" s="320"/>
      <c r="J109" s="322"/>
      <c r="K109" s="322"/>
    </row>
    <row r="110" spans="1:11" s="321" customFormat="1" x14ac:dyDescent="0.2">
      <c r="A110" s="292">
        <v>3633</v>
      </c>
      <c r="B110" s="314">
        <v>2324</v>
      </c>
      <c r="C110" s="293" t="s">
        <v>177</v>
      </c>
      <c r="D110" s="269"/>
      <c r="E110" s="319"/>
      <c r="F110" s="271"/>
      <c r="G110" s="278"/>
      <c r="H110" s="320"/>
      <c r="J110" s="322"/>
      <c r="K110" s="322"/>
    </row>
    <row r="111" spans="1:11" s="246" customFormat="1" x14ac:dyDescent="0.2">
      <c r="A111" s="266">
        <v>3633</v>
      </c>
      <c r="B111" s="267">
        <v>2133</v>
      </c>
      <c r="C111" s="268" t="s">
        <v>123</v>
      </c>
      <c r="D111" s="269">
        <v>108255</v>
      </c>
      <c r="E111" s="270">
        <v>108</v>
      </c>
      <c r="F111" s="271">
        <v>108</v>
      </c>
      <c r="G111" s="310">
        <v>108256</v>
      </c>
      <c r="H111" s="279">
        <v>108</v>
      </c>
      <c r="J111" s="306"/>
      <c r="K111" s="306"/>
    </row>
    <row r="112" spans="1:11" s="246" customFormat="1" x14ac:dyDescent="0.2">
      <c r="A112" s="266">
        <v>3639</v>
      </c>
      <c r="B112" s="267">
        <v>2119</v>
      </c>
      <c r="C112" s="268" t="s">
        <v>89</v>
      </c>
      <c r="D112" s="269">
        <v>50313</v>
      </c>
      <c r="E112" s="270">
        <v>20</v>
      </c>
      <c r="F112" s="271">
        <v>100</v>
      </c>
      <c r="G112" s="278">
        <v>101851</v>
      </c>
      <c r="H112" s="279">
        <v>20</v>
      </c>
      <c r="J112" s="306"/>
      <c r="K112" s="306"/>
    </row>
    <row r="113" spans="1:11" s="246" customFormat="1" x14ac:dyDescent="0.2">
      <c r="A113" s="266">
        <v>3639</v>
      </c>
      <c r="B113" s="267">
        <v>2131</v>
      </c>
      <c r="C113" s="268" t="s">
        <v>5</v>
      </c>
      <c r="D113" s="269">
        <v>329744</v>
      </c>
      <c r="E113" s="270">
        <v>300</v>
      </c>
      <c r="F113" s="271">
        <v>445</v>
      </c>
      <c r="G113" s="278">
        <v>456959</v>
      </c>
      <c r="H113" s="279">
        <v>300</v>
      </c>
    </row>
    <row r="114" spans="1:11" s="246" customFormat="1" x14ac:dyDescent="0.2">
      <c r="A114" s="266">
        <v>3639</v>
      </c>
      <c r="B114" s="267">
        <v>2122</v>
      </c>
      <c r="C114" s="268" t="s">
        <v>105</v>
      </c>
      <c r="D114" s="269">
        <v>376000</v>
      </c>
      <c r="E114" s="270"/>
      <c r="F114" s="271"/>
      <c r="G114" s="278"/>
      <c r="H114" s="279"/>
      <c r="J114" s="306"/>
      <c r="K114" s="306"/>
    </row>
    <row r="115" spans="1:11" s="246" customFormat="1" x14ac:dyDescent="0.2">
      <c r="A115" s="266">
        <v>3639</v>
      </c>
      <c r="B115" s="267">
        <v>2229</v>
      </c>
      <c r="C115" s="268" t="s">
        <v>278</v>
      </c>
      <c r="D115" s="269">
        <v>631805</v>
      </c>
      <c r="E115" s="270"/>
      <c r="F115" s="271">
        <v>653</v>
      </c>
      <c r="G115" s="278">
        <v>652719</v>
      </c>
      <c r="H115" s="279"/>
      <c r="J115" s="306"/>
      <c r="K115" s="306"/>
    </row>
    <row r="116" spans="1:11" s="246" customFormat="1" x14ac:dyDescent="0.2">
      <c r="A116" s="266">
        <v>3713</v>
      </c>
      <c r="B116" s="267">
        <v>2212</v>
      </c>
      <c r="C116" s="268" t="s">
        <v>195</v>
      </c>
      <c r="D116" s="269">
        <v>2500</v>
      </c>
      <c r="E116" s="270"/>
      <c r="F116" s="271"/>
      <c r="G116" s="278"/>
      <c r="H116" s="279"/>
      <c r="J116" s="306"/>
      <c r="K116" s="306"/>
    </row>
    <row r="117" spans="1:11" s="246" customFormat="1" ht="13.5" customHeight="1" x14ac:dyDescent="0.2">
      <c r="A117" s="274">
        <v>3722</v>
      </c>
      <c r="B117" s="274">
        <v>2324</v>
      </c>
      <c r="C117" s="323" t="s">
        <v>109</v>
      </c>
      <c r="D117" s="269">
        <v>1015408</v>
      </c>
      <c r="E117" s="270">
        <v>750</v>
      </c>
      <c r="F117" s="271">
        <v>850</v>
      </c>
      <c r="G117" s="278">
        <v>759067</v>
      </c>
      <c r="H117" s="279">
        <v>750</v>
      </c>
      <c r="J117" s="306"/>
      <c r="K117" s="306"/>
    </row>
    <row r="118" spans="1:11" s="246" customFormat="1" ht="13.5" customHeight="1" x14ac:dyDescent="0.2">
      <c r="A118" s="274">
        <v>3722</v>
      </c>
      <c r="B118" s="274">
        <v>2324</v>
      </c>
      <c r="C118" s="275" t="s">
        <v>128</v>
      </c>
      <c r="D118" s="269"/>
      <c r="E118" s="270"/>
      <c r="F118" s="271"/>
      <c r="G118" s="278"/>
      <c r="H118" s="279"/>
      <c r="J118" s="306"/>
      <c r="K118" s="306"/>
    </row>
    <row r="119" spans="1:11" s="246" customFormat="1" ht="13.5" customHeight="1" x14ac:dyDescent="0.2">
      <c r="A119" s="274">
        <v>3723</v>
      </c>
      <c r="B119" s="274">
        <v>2212</v>
      </c>
      <c r="C119" s="275" t="s">
        <v>129</v>
      </c>
      <c r="D119" s="269"/>
      <c r="E119" s="270"/>
      <c r="F119" s="271"/>
      <c r="G119" s="278"/>
      <c r="H119" s="279"/>
    </row>
    <row r="120" spans="1:11" s="246" customFormat="1" ht="13.5" customHeight="1" x14ac:dyDescent="0.2">
      <c r="A120" s="274">
        <v>3745</v>
      </c>
      <c r="B120" s="274">
        <v>2322</v>
      </c>
      <c r="C120" s="275" t="s">
        <v>279</v>
      </c>
      <c r="D120" s="269"/>
      <c r="E120" s="270"/>
      <c r="F120" s="271">
        <v>8.5</v>
      </c>
      <c r="G120" s="278">
        <v>8504</v>
      </c>
      <c r="H120" s="279"/>
    </row>
    <row r="121" spans="1:11" s="246" customFormat="1" ht="13.5" customHeight="1" x14ac:dyDescent="0.2">
      <c r="A121" s="274">
        <v>3762</v>
      </c>
      <c r="B121" s="274">
        <v>2212</v>
      </c>
      <c r="C121" s="275" t="s">
        <v>82</v>
      </c>
      <c r="D121" s="269"/>
      <c r="E121" s="270"/>
      <c r="F121" s="271"/>
      <c r="G121" s="278"/>
      <c r="H121" s="279"/>
      <c r="J121" s="306"/>
      <c r="K121" s="306"/>
    </row>
    <row r="122" spans="1:11" s="246" customFormat="1" ht="13.5" customHeight="1" x14ac:dyDescent="0.2">
      <c r="A122" s="274">
        <v>4329</v>
      </c>
      <c r="B122" s="274">
        <v>2324</v>
      </c>
      <c r="C122" s="275" t="s">
        <v>150</v>
      </c>
      <c r="D122" s="269">
        <v>12000</v>
      </c>
      <c r="E122" s="270"/>
      <c r="F122" s="271"/>
      <c r="G122" s="278"/>
      <c r="H122" s="279"/>
      <c r="J122" s="306"/>
      <c r="K122" s="306"/>
    </row>
    <row r="123" spans="1:11" s="246" customFormat="1" x14ac:dyDescent="0.2">
      <c r="A123" s="274">
        <v>4359</v>
      </c>
      <c r="B123" s="274">
        <v>2324</v>
      </c>
      <c r="C123" s="275" t="s">
        <v>119</v>
      </c>
      <c r="D123" s="269">
        <v>277.60000000000002</v>
      </c>
      <c r="E123" s="270"/>
      <c r="F123" s="271">
        <v>0.5</v>
      </c>
      <c r="G123" s="278">
        <v>350.8</v>
      </c>
      <c r="H123" s="279"/>
      <c r="J123" s="306"/>
      <c r="K123" s="306"/>
    </row>
    <row r="124" spans="1:11" s="246" customFormat="1" x14ac:dyDescent="0.2">
      <c r="A124" s="274">
        <v>5272</v>
      </c>
      <c r="B124" s="274">
        <v>2322</v>
      </c>
      <c r="C124" s="275" t="s">
        <v>196</v>
      </c>
      <c r="D124" s="269">
        <v>430279</v>
      </c>
      <c r="E124" s="270"/>
      <c r="F124" s="271"/>
      <c r="G124" s="278"/>
      <c r="H124" s="279"/>
      <c r="J124" s="306"/>
      <c r="K124" s="306"/>
    </row>
    <row r="125" spans="1:11" s="246" customFormat="1" x14ac:dyDescent="0.2">
      <c r="A125" s="266">
        <v>5311</v>
      </c>
      <c r="B125" s="267">
        <v>2212</v>
      </c>
      <c r="C125" s="268" t="s">
        <v>88</v>
      </c>
      <c r="D125" s="269">
        <v>280462</v>
      </c>
      <c r="E125" s="270">
        <v>180</v>
      </c>
      <c r="F125" s="271">
        <v>180</v>
      </c>
      <c r="G125" s="278">
        <v>210782</v>
      </c>
      <c r="H125" s="279">
        <v>180</v>
      </c>
      <c r="J125" s="306"/>
      <c r="K125" s="306"/>
    </row>
    <row r="126" spans="1:11" s="246" customFormat="1" x14ac:dyDescent="0.2">
      <c r="A126" s="266">
        <v>5311</v>
      </c>
      <c r="B126" s="267">
        <v>2322</v>
      </c>
      <c r="C126" s="268" t="s">
        <v>126</v>
      </c>
      <c r="D126" s="269">
        <v>2006</v>
      </c>
      <c r="E126" s="270"/>
      <c r="F126" s="271"/>
      <c r="G126" s="278"/>
      <c r="H126" s="279"/>
      <c r="J126" s="306"/>
      <c r="K126" s="306"/>
    </row>
    <row r="127" spans="1:11" s="246" customFormat="1" x14ac:dyDescent="0.2">
      <c r="A127" s="266">
        <v>5311</v>
      </c>
      <c r="B127" s="267">
        <v>2329</v>
      </c>
      <c r="C127" s="268" t="s">
        <v>153</v>
      </c>
      <c r="D127" s="269"/>
      <c r="E127" s="270"/>
      <c r="F127" s="271">
        <v>1</v>
      </c>
      <c r="G127" s="278">
        <v>1228</v>
      </c>
      <c r="H127" s="279"/>
      <c r="J127" s="306"/>
      <c r="K127" s="306"/>
    </row>
    <row r="128" spans="1:11" s="246" customFormat="1" x14ac:dyDescent="0.2">
      <c r="A128" s="266">
        <v>5311</v>
      </c>
      <c r="B128" s="267">
        <v>2111</v>
      </c>
      <c r="C128" s="268" t="s">
        <v>151</v>
      </c>
      <c r="D128" s="269"/>
      <c r="E128" s="270"/>
      <c r="F128" s="271"/>
      <c r="G128" s="278"/>
      <c r="H128" s="279"/>
      <c r="J128" s="306"/>
      <c r="K128" s="306"/>
    </row>
    <row r="129" spans="1:11" s="246" customFormat="1" x14ac:dyDescent="0.2">
      <c r="A129" s="266">
        <v>5311</v>
      </c>
      <c r="B129" s="324" t="s">
        <v>198</v>
      </c>
      <c r="C129" s="268" t="s">
        <v>197</v>
      </c>
      <c r="D129" s="269">
        <v>1717</v>
      </c>
      <c r="E129" s="270"/>
      <c r="F129" s="271"/>
      <c r="G129" s="278"/>
      <c r="H129" s="279"/>
      <c r="J129" s="306"/>
      <c r="K129" s="306"/>
    </row>
    <row r="130" spans="1:11" s="246" customFormat="1" x14ac:dyDescent="0.2">
      <c r="A130" s="266">
        <v>5512</v>
      </c>
      <c r="B130" s="267">
        <v>2324</v>
      </c>
      <c r="C130" s="373" t="s">
        <v>318</v>
      </c>
      <c r="D130" s="269">
        <v>2295.5</v>
      </c>
      <c r="E130" s="270"/>
      <c r="F130" s="271">
        <v>3</v>
      </c>
      <c r="G130" s="278">
        <v>3436.1</v>
      </c>
      <c r="H130" s="279"/>
      <c r="J130" s="306"/>
      <c r="K130" s="306"/>
    </row>
    <row r="131" spans="1:11" s="246" customFormat="1" x14ac:dyDescent="0.2">
      <c r="A131" s="266">
        <v>5512</v>
      </c>
      <c r="B131" s="267">
        <v>2324</v>
      </c>
      <c r="C131" s="268" t="s">
        <v>24</v>
      </c>
      <c r="D131" s="269">
        <v>89600</v>
      </c>
      <c r="E131" s="270">
        <v>50</v>
      </c>
      <c r="F131" s="271">
        <v>70</v>
      </c>
      <c r="G131" s="278">
        <v>67200</v>
      </c>
      <c r="H131" s="279">
        <v>50</v>
      </c>
      <c r="J131" s="306"/>
      <c r="K131" s="306"/>
    </row>
    <row r="132" spans="1:11" s="246" customFormat="1" ht="25.5" x14ac:dyDescent="0.2">
      <c r="A132" s="266">
        <v>6171</v>
      </c>
      <c r="B132" s="266">
        <v>2111</v>
      </c>
      <c r="C132" s="373" t="s">
        <v>468</v>
      </c>
      <c r="D132" s="269">
        <v>165408</v>
      </c>
      <c r="E132" s="270">
        <v>120</v>
      </c>
      <c r="F132" s="271">
        <v>120</v>
      </c>
      <c r="G132" s="278">
        <v>113332</v>
      </c>
      <c r="H132" s="279">
        <v>140</v>
      </c>
    </row>
    <row r="133" spans="1:11" s="246" customFormat="1" x14ac:dyDescent="0.2">
      <c r="A133" s="266">
        <v>6171</v>
      </c>
      <c r="B133" s="267">
        <v>2111</v>
      </c>
      <c r="C133" s="268" t="s">
        <v>35</v>
      </c>
      <c r="D133" s="269">
        <v>0</v>
      </c>
      <c r="E133" s="270"/>
      <c r="F133" s="271"/>
      <c r="G133" s="278"/>
      <c r="H133" s="279"/>
    </row>
    <row r="134" spans="1:11" s="246" customFormat="1" x14ac:dyDescent="0.2">
      <c r="A134" s="266">
        <v>6171</v>
      </c>
      <c r="B134" s="267">
        <v>2111</v>
      </c>
      <c r="C134" s="268" t="s">
        <v>152</v>
      </c>
      <c r="D134" s="269">
        <v>16200</v>
      </c>
      <c r="E134" s="270"/>
      <c r="F134" s="271"/>
      <c r="G134" s="278"/>
      <c r="H134" s="279"/>
    </row>
    <row r="135" spans="1:11" s="246" customFormat="1" x14ac:dyDescent="0.2">
      <c r="A135" s="266">
        <v>6171</v>
      </c>
      <c r="B135" s="267">
        <v>2119</v>
      </c>
      <c r="C135" s="268" t="s">
        <v>21</v>
      </c>
      <c r="D135" s="269">
        <v>27000</v>
      </c>
      <c r="E135" s="270">
        <v>27</v>
      </c>
      <c r="F135" s="271">
        <v>27</v>
      </c>
      <c r="G135" s="304">
        <v>21220</v>
      </c>
      <c r="H135" s="279">
        <v>27</v>
      </c>
      <c r="J135" s="306"/>
      <c r="K135" s="306"/>
    </row>
    <row r="136" spans="1:11" s="246" customFormat="1" x14ac:dyDescent="0.2">
      <c r="A136" s="266">
        <v>6171</v>
      </c>
      <c r="B136" s="267">
        <v>2212</v>
      </c>
      <c r="C136" s="268" t="s">
        <v>199</v>
      </c>
      <c r="D136" s="269">
        <v>33133</v>
      </c>
      <c r="E136" s="270">
        <v>20</v>
      </c>
      <c r="F136" s="317">
        <v>170</v>
      </c>
      <c r="G136" s="310">
        <v>166300</v>
      </c>
      <c r="H136" s="279">
        <v>10</v>
      </c>
      <c r="J136" s="306"/>
      <c r="K136" s="306"/>
    </row>
    <row r="137" spans="1:11" s="246" customFormat="1" x14ac:dyDescent="0.2">
      <c r="A137" s="266">
        <v>6171</v>
      </c>
      <c r="B137" s="267">
        <v>2310</v>
      </c>
      <c r="C137" s="268" t="s">
        <v>79</v>
      </c>
      <c r="D137" s="269">
        <v>2020</v>
      </c>
      <c r="E137" s="270">
        <v>2</v>
      </c>
      <c r="F137" s="271">
        <v>2</v>
      </c>
      <c r="G137" s="278">
        <v>2310</v>
      </c>
      <c r="H137" s="279">
        <v>2</v>
      </c>
      <c r="J137" s="306"/>
      <c r="K137" s="306"/>
    </row>
    <row r="138" spans="1:11" s="246" customFormat="1" x14ac:dyDescent="0.2">
      <c r="A138" s="266">
        <v>6171</v>
      </c>
      <c r="B138" s="267">
        <v>2111</v>
      </c>
      <c r="C138" s="268" t="s">
        <v>122</v>
      </c>
      <c r="D138" s="269">
        <v>43507</v>
      </c>
      <c r="E138" s="270"/>
      <c r="F138" s="271">
        <v>44</v>
      </c>
      <c r="G138" s="278">
        <v>43638</v>
      </c>
      <c r="H138" s="279"/>
    </row>
    <row r="139" spans="1:11" s="246" customFormat="1" ht="25.5" x14ac:dyDescent="0.2">
      <c r="A139" s="266">
        <v>6171</v>
      </c>
      <c r="B139" s="267">
        <v>2324</v>
      </c>
      <c r="C139" s="373" t="s">
        <v>319</v>
      </c>
      <c r="D139" s="269">
        <v>4832.8999999999996</v>
      </c>
      <c r="E139" s="270"/>
      <c r="F139" s="271">
        <v>35</v>
      </c>
      <c r="G139" s="278">
        <v>50507.27</v>
      </c>
      <c r="H139" s="279"/>
      <c r="J139" s="374"/>
    </row>
    <row r="140" spans="1:11" s="246" customFormat="1" x14ac:dyDescent="0.2">
      <c r="A140" s="266">
        <v>6171</v>
      </c>
      <c r="B140" s="267">
        <v>2324</v>
      </c>
      <c r="C140" s="268" t="s">
        <v>121</v>
      </c>
      <c r="D140" s="269"/>
      <c r="E140" s="270"/>
      <c r="F140" s="271"/>
      <c r="G140" s="278"/>
      <c r="H140" s="279"/>
    </row>
    <row r="141" spans="1:11" s="246" customFormat="1" x14ac:dyDescent="0.2">
      <c r="A141" s="266">
        <v>6171</v>
      </c>
      <c r="B141" s="267">
        <v>2324</v>
      </c>
      <c r="C141" s="268" t="s">
        <v>280</v>
      </c>
      <c r="D141" s="269">
        <v>72143.22</v>
      </c>
      <c r="E141" s="270"/>
      <c r="F141" s="271">
        <v>8</v>
      </c>
      <c r="G141" s="278">
        <v>10815.49</v>
      </c>
      <c r="H141" s="279"/>
    </row>
    <row r="142" spans="1:11" s="246" customFormat="1" x14ac:dyDescent="0.2">
      <c r="A142" s="266">
        <v>6171</v>
      </c>
      <c r="B142" s="267">
        <v>2324</v>
      </c>
      <c r="C142" s="268" t="s">
        <v>117</v>
      </c>
      <c r="D142" s="269">
        <v>398.4</v>
      </c>
      <c r="E142" s="270"/>
      <c r="F142" s="271">
        <v>1</v>
      </c>
      <c r="G142" s="278">
        <v>790.5</v>
      </c>
      <c r="H142" s="285"/>
    </row>
    <row r="143" spans="1:11" s="246" customFormat="1" x14ac:dyDescent="0.2">
      <c r="A143" s="266">
        <v>6171</v>
      </c>
      <c r="B143" s="267">
        <v>2324</v>
      </c>
      <c r="C143" s="268" t="s">
        <v>116</v>
      </c>
      <c r="D143" s="269">
        <v>45041.4</v>
      </c>
      <c r="E143" s="270"/>
      <c r="F143" s="271">
        <v>55</v>
      </c>
      <c r="G143" s="278">
        <v>55011.4</v>
      </c>
      <c r="H143" s="325"/>
    </row>
    <row r="144" spans="1:11" s="246" customFormat="1" x14ac:dyDescent="0.2">
      <c r="A144" s="266">
        <v>6171</v>
      </c>
      <c r="B144" s="267">
        <v>2329</v>
      </c>
      <c r="C144" s="268" t="s">
        <v>153</v>
      </c>
      <c r="D144" s="269">
        <v>29314</v>
      </c>
      <c r="E144" s="270">
        <v>2</v>
      </c>
      <c r="F144" s="271">
        <v>2</v>
      </c>
      <c r="G144" s="278">
        <v>1301</v>
      </c>
      <c r="H144" s="279"/>
    </row>
    <row r="145" spans="1:8" s="246" customFormat="1" x14ac:dyDescent="0.2">
      <c r="A145" s="266">
        <v>6171</v>
      </c>
      <c r="B145" s="267">
        <v>2322</v>
      </c>
      <c r="C145" s="268" t="s">
        <v>126</v>
      </c>
      <c r="D145" s="269"/>
      <c r="E145" s="270"/>
      <c r="F145" s="271"/>
      <c r="G145" s="278"/>
      <c r="H145" s="279"/>
    </row>
    <row r="146" spans="1:8" s="246" customFormat="1" x14ac:dyDescent="0.2">
      <c r="A146" s="266">
        <v>6310</v>
      </c>
      <c r="B146" s="267">
        <v>2141</v>
      </c>
      <c r="C146" s="268" t="s">
        <v>46</v>
      </c>
      <c r="D146" s="269">
        <v>3085.43</v>
      </c>
      <c r="E146" s="270">
        <v>20</v>
      </c>
      <c r="F146" s="271">
        <v>5</v>
      </c>
      <c r="G146" s="278">
        <v>3344.59</v>
      </c>
      <c r="H146" s="279">
        <v>10</v>
      </c>
    </row>
    <row r="147" spans="1:8" s="246" customFormat="1" x14ac:dyDescent="0.2">
      <c r="A147" s="266">
        <v>6310</v>
      </c>
      <c r="B147" s="267">
        <v>2142</v>
      </c>
      <c r="C147" s="268" t="s">
        <v>104</v>
      </c>
      <c r="D147" s="269">
        <v>119952</v>
      </c>
      <c r="E147" s="270"/>
      <c r="F147" s="271">
        <v>67</v>
      </c>
      <c r="G147" s="278">
        <v>66640</v>
      </c>
      <c r="H147" s="279"/>
    </row>
    <row r="148" spans="1:8" s="246" customFormat="1" x14ac:dyDescent="0.2">
      <c r="A148" s="266">
        <v>6409</v>
      </c>
      <c r="B148" s="267">
        <v>2328</v>
      </c>
      <c r="C148" s="268" t="s">
        <v>200</v>
      </c>
      <c r="D148" s="269">
        <v>25550</v>
      </c>
      <c r="E148" s="270"/>
      <c r="F148" s="271"/>
      <c r="G148" s="278">
        <v>0</v>
      </c>
      <c r="H148" s="279"/>
    </row>
    <row r="149" spans="1:8" s="246" customFormat="1" x14ac:dyDescent="0.2">
      <c r="A149" s="259" t="s">
        <v>90</v>
      </c>
      <c r="B149" s="260"/>
      <c r="C149" s="261" t="s">
        <v>91</v>
      </c>
      <c r="D149" s="326"/>
      <c r="E149" s="287"/>
      <c r="F149" s="288"/>
      <c r="G149" s="289"/>
      <c r="H149" s="265"/>
    </row>
    <row r="150" spans="1:8" s="246" customFormat="1" x14ac:dyDescent="0.2">
      <c r="A150" s="274">
        <v>3639</v>
      </c>
      <c r="B150" s="274">
        <v>3111</v>
      </c>
      <c r="C150" s="275" t="s">
        <v>27</v>
      </c>
      <c r="D150" s="269">
        <v>52300</v>
      </c>
      <c r="E150" s="270">
        <v>5</v>
      </c>
      <c r="F150" s="271">
        <v>14.5</v>
      </c>
      <c r="G150" s="278">
        <v>14500</v>
      </c>
      <c r="H150" s="279">
        <v>10</v>
      </c>
    </row>
    <row r="151" spans="1:8" s="334" customFormat="1" x14ac:dyDescent="0.2">
      <c r="A151" s="327" t="s">
        <v>99</v>
      </c>
      <c r="B151" s="328"/>
      <c r="C151" s="328"/>
      <c r="D151" s="329">
        <f>SUM(D10:D150)</f>
        <v>190371011.60000005</v>
      </c>
      <c r="E151" s="330">
        <f>SUM(E10:E150)</f>
        <v>149030</v>
      </c>
      <c r="F151" s="331">
        <f>SUM(F10:F150)</f>
        <v>159926.5</v>
      </c>
      <c r="G151" s="332">
        <f>SUM(G10:G150)</f>
        <v>145194727.43000004</v>
      </c>
      <c r="H151" s="333">
        <f>SUM(H10:H150)</f>
        <v>193592</v>
      </c>
    </row>
    <row r="152" spans="1:8" s="246" customFormat="1" ht="12" x14ac:dyDescent="0.2">
      <c r="D152" s="335" t="s">
        <v>106</v>
      </c>
      <c r="E152" s="336" t="s">
        <v>106</v>
      </c>
      <c r="F152" s="337" t="s">
        <v>106</v>
      </c>
      <c r="G152" s="336" t="s">
        <v>106</v>
      </c>
      <c r="H152" s="336" t="s">
        <v>106</v>
      </c>
    </row>
    <row r="153" spans="1:8" s="246" customFormat="1" ht="12" x14ac:dyDescent="0.2">
      <c r="D153" s="375">
        <v>190371011.59999999</v>
      </c>
      <c r="E153" s="338">
        <v>149030</v>
      </c>
      <c r="F153" s="339">
        <v>159926.5</v>
      </c>
      <c r="G153" s="338">
        <v>145194727.43000001</v>
      </c>
      <c r="H153" s="338">
        <v>193592</v>
      </c>
    </row>
    <row r="154" spans="1:8" s="246" customFormat="1" x14ac:dyDescent="0.2">
      <c r="D154" s="340"/>
      <c r="E154" s="341"/>
      <c r="F154" s="342"/>
      <c r="G154" s="341"/>
      <c r="H154" s="341"/>
    </row>
    <row r="155" spans="1:8" s="246" customFormat="1" x14ac:dyDescent="0.2">
      <c r="D155" s="340"/>
      <c r="E155" s="341"/>
      <c r="F155" s="342"/>
      <c r="G155" s="341"/>
      <c r="H155" s="341"/>
    </row>
    <row r="156" spans="1:8" s="246" customFormat="1" x14ac:dyDescent="0.2">
      <c r="D156" s="343"/>
      <c r="E156" s="344">
        <v>149030</v>
      </c>
      <c r="F156" s="341"/>
      <c r="G156" s="343"/>
      <c r="H156" s="344">
        <v>193692</v>
      </c>
    </row>
    <row r="157" spans="1:8" s="246" customFormat="1" ht="13.5" thickBot="1" x14ac:dyDescent="0.25">
      <c r="D157" s="341" t="s">
        <v>297</v>
      </c>
      <c r="E157" s="345">
        <v>-6917</v>
      </c>
      <c r="G157" s="346" t="s">
        <v>306</v>
      </c>
      <c r="H157" s="347">
        <v>-4800</v>
      </c>
    </row>
    <row r="158" spans="1:8" s="246" customFormat="1" x14ac:dyDescent="0.2">
      <c r="D158" s="348"/>
      <c r="E158" s="349">
        <f>SUM(E156:E157)</f>
        <v>142113</v>
      </c>
      <c r="F158" s="341"/>
      <c r="G158" s="346" t="s">
        <v>290</v>
      </c>
      <c r="H158" s="347">
        <v>-4050</v>
      </c>
    </row>
    <row r="159" spans="1:8" s="246" customFormat="1" x14ac:dyDescent="0.2">
      <c r="D159" s="348"/>
      <c r="E159" s="341"/>
      <c r="F159" s="341"/>
      <c r="G159" s="346" t="s">
        <v>291</v>
      </c>
      <c r="H159" s="347">
        <v>-4000</v>
      </c>
    </row>
    <row r="160" spans="1:8" s="246" customFormat="1" x14ac:dyDescent="0.2">
      <c r="D160" s="348"/>
      <c r="E160" s="341"/>
      <c r="F160" s="341"/>
      <c r="G160" s="346" t="s">
        <v>292</v>
      </c>
      <c r="H160" s="347">
        <v>-1000</v>
      </c>
    </row>
    <row r="161" spans="3:11" s="246" customFormat="1" x14ac:dyDescent="0.2">
      <c r="D161" s="348"/>
      <c r="E161" s="341"/>
      <c r="F161" s="341"/>
      <c r="G161" s="346" t="s">
        <v>296</v>
      </c>
      <c r="H161" s="347">
        <v>-4000</v>
      </c>
    </row>
    <row r="162" spans="3:11" s="246" customFormat="1" x14ac:dyDescent="0.2">
      <c r="D162" s="348"/>
      <c r="E162" s="341"/>
      <c r="F162" s="341"/>
      <c r="G162" s="346" t="s">
        <v>293</v>
      </c>
      <c r="H162" s="347">
        <v>-600</v>
      </c>
    </row>
    <row r="163" spans="3:11" s="246" customFormat="1" x14ac:dyDescent="0.2">
      <c r="D163" s="348"/>
      <c r="E163" s="341"/>
      <c r="F163" s="341"/>
      <c r="G163" s="346" t="s">
        <v>294</v>
      </c>
      <c r="H163" s="347">
        <v>-8000</v>
      </c>
    </row>
    <row r="164" spans="3:11" s="246" customFormat="1" ht="13.5" thickBot="1" x14ac:dyDescent="0.25">
      <c r="D164" s="348"/>
      <c r="E164" s="341"/>
      <c r="F164" s="341"/>
      <c r="G164" s="346" t="s">
        <v>295</v>
      </c>
      <c r="H164" s="345">
        <v>-3000</v>
      </c>
    </row>
    <row r="165" spans="3:11" s="246" customFormat="1" x14ac:dyDescent="0.2">
      <c r="D165" s="348"/>
      <c r="E165" s="341"/>
      <c r="F165" s="341"/>
      <c r="G165" s="348"/>
      <c r="H165" s="349">
        <f>SUM(H156:H164)</f>
        <v>164242</v>
      </c>
      <c r="I165" s="350"/>
    </row>
    <row r="166" spans="3:11" s="246" customFormat="1" x14ac:dyDescent="0.2">
      <c r="D166" s="348"/>
      <c r="E166" s="341"/>
      <c r="F166" s="341"/>
      <c r="G166" s="348"/>
    </row>
    <row r="167" spans="3:11" s="246" customFormat="1" x14ac:dyDescent="0.2">
      <c r="C167" s="234" t="s">
        <v>298</v>
      </c>
      <c r="E167" s="236"/>
      <c r="F167" s="343"/>
      <c r="G167" s="277"/>
      <c r="H167" s="277"/>
      <c r="I167" s="277"/>
      <c r="J167" s="234"/>
    </row>
    <row r="168" spans="3:11" s="246" customFormat="1" x14ac:dyDescent="0.2">
      <c r="C168" s="234" t="s">
        <v>299</v>
      </c>
      <c r="E168" s="236"/>
      <c r="F168" s="348"/>
      <c r="G168" s="351"/>
      <c r="H168" s="277"/>
      <c r="I168" s="277"/>
      <c r="J168" s="234"/>
    </row>
    <row r="169" spans="3:11" s="246" customFormat="1" x14ac:dyDescent="0.2">
      <c r="C169" s="234" t="s">
        <v>301</v>
      </c>
      <c r="E169" s="234"/>
      <c r="F169" s="234"/>
    </row>
    <row r="170" spans="3:11" x14ac:dyDescent="0.2">
      <c r="C170" s="234" t="s">
        <v>300</v>
      </c>
      <c r="E170" s="236"/>
      <c r="F170" s="234"/>
    </row>
    <row r="171" spans="3:11" x14ac:dyDescent="0.2">
      <c r="G171" s="348"/>
      <c r="H171" s="277"/>
      <c r="I171" s="277"/>
      <c r="J171" s="277"/>
    </row>
    <row r="172" spans="3:11" x14ac:dyDescent="0.2">
      <c r="G172" s="343"/>
      <c r="H172" s="277"/>
      <c r="I172" s="277"/>
      <c r="J172" s="277"/>
    </row>
    <row r="173" spans="3:11" x14ac:dyDescent="0.2">
      <c r="G173" s="348"/>
      <c r="H173" s="351"/>
      <c r="I173" s="277"/>
      <c r="J173" s="277"/>
    </row>
    <row r="174" spans="3:11" x14ac:dyDescent="0.2">
      <c r="D174" s="234"/>
      <c r="E174" s="236"/>
      <c r="F174" s="343"/>
      <c r="G174" s="277"/>
      <c r="H174" s="277"/>
      <c r="I174" s="277"/>
      <c r="K174" s="246"/>
    </row>
    <row r="175" spans="3:11" x14ac:dyDescent="0.2">
      <c r="D175" s="234"/>
      <c r="E175" s="236"/>
      <c r="F175" s="348"/>
      <c r="G175" s="351"/>
      <c r="H175" s="277"/>
      <c r="I175" s="277"/>
      <c r="K175" s="246"/>
    </row>
    <row r="176" spans="3:11" x14ac:dyDescent="0.2">
      <c r="D176" s="234"/>
      <c r="F176" s="234"/>
      <c r="G176" s="246"/>
      <c r="H176" s="246"/>
      <c r="I176" s="246"/>
      <c r="J176" s="246"/>
      <c r="K176" s="246"/>
    </row>
    <row r="177" spans="3:10" x14ac:dyDescent="0.2">
      <c r="D177" s="234"/>
      <c r="E177" s="236"/>
      <c r="F177" s="234"/>
    </row>
    <row r="178" spans="3:10" x14ac:dyDescent="0.2">
      <c r="G178" s="348"/>
      <c r="H178" s="277"/>
      <c r="I178" s="277"/>
      <c r="J178" s="277"/>
    </row>
    <row r="179" spans="3:10" x14ac:dyDescent="0.2">
      <c r="C179" s="352"/>
      <c r="G179" s="348"/>
      <c r="H179" s="277"/>
      <c r="I179" s="277"/>
      <c r="J179" s="277"/>
    </row>
    <row r="180" spans="3:10" x14ac:dyDescent="0.2">
      <c r="G180" s="348"/>
      <c r="H180" s="277"/>
      <c r="I180" s="277"/>
      <c r="J180" s="277"/>
    </row>
    <row r="181" spans="3:10" x14ac:dyDescent="0.2">
      <c r="G181" s="348"/>
      <c r="H181" s="353"/>
      <c r="I181" s="277"/>
      <c r="J181" s="277"/>
    </row>
  </sheetData>
  <mergeCells count="2">
    <mergeCell ref="I91:J92"/>
    <mergeCell ref="I20:J20"/>
  </mergeCells>
  <phoneticPr fontId="2" type="noConversion"/>
  <pageMargins left="0.51181102362204722" right="0.51181102362204722" top="0.98425196850393704" bottom="0.98425196850393704" header="0.51181102362204722" footer="0.51181102362204722"/>
  <pageSetup paperSize="9" scale="98" fitToWidth="0" fitToHeight="0" orientation="landscape" cellComments="asDisplayed" r:id="rId1"/>
  <headerFooter alignWithMargins="0">
    <oddFooter>&amp;C&amp;F&amp;Rstránka &amp;P</oddFooter>
  </headerFooter>
  <rowBreaks count="2" manualBreakCount="2">
    <brk id="131" max="7" man="1"/>
    <brk id="1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5"/>
  <sheetViews>
    <sheetView zoomScaleNormal="100" zoomScaleSheetLayoutView="100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5.140625" style="31" customWidth="1"/>
    <col min="2" max="2" width="54.5703125" style="74" customWidth="1"/>
    <col min="3" max="3" width="13.28515625" style="30" customWidth="1"/>
    <col min="4" max="8" width="13.28515625" style="31" customWidth="1"/>
    <col min="9" max="9" width="11" style="32" customWidth="1"/>
    <col min="10" max="10" width="14" style="32" customWidth="1"/>
    <col min="11" max="16384" width="9.140625" style="31"/>
  </cols>
  <sheetData>
    <row r="1" spans="1:10" x14ac:dyDescent="0.2">
      <c r="A1" s="28" t="s">
        <v>184</v>
      </c>
      <c r="B1" s="29"/>
    </row>
    <row r="2" spans="1:10" ht="16.5" customHeight="1" x14ac:dyDescent="0.3">
      <c r="A2" s="33" t="s">
        <v>262</v>
      </c>
      <c r="B2" s="34"/>
    </row>
    <row r="3" spans="1:10" ht="16.5" customHeight="1" x14ac:dyDescent="0.3">
      <c r="A3" s="33"/>
      <c r="B3" s="34"/>
    </row>
    <row r="4" spans="1:10" ht="16.5" customHeight="1" x14ac:dyDescent="0.3">
      <c r="A4" s="33"/>
      <c r="B4" s="35" t="s">
        <v>469</v>
      </c>
    </row>
    <row r="5" spans="1:10" ht="16.5" customHeight="1" x14ac:dyDescent="0.3">
      <c r="A5" s="33"/>
      <c r="B5" s="35"/>
    </row>
    <row r="6" spans="1:10" x14ac:dyDescent="0.2">
      <c r="A6" s="36"/>
      <c r="B6" s="37"/>
      <c r="C6" s="38" t="s">
        <v>140</v>
      </c>
      <c r="D6" s="38" t="s">
        <v>140</v>
      </c>
      <c r="E6" s="38" t="s">
        <v>263</v>
      </c>
      <c r="F6" s="406" t="s">
        <v>189</v>
      </c>
      <c r="G6" s="406"/>
      <c r="H6" s="406"/>
    </row>
    <row r="7" spans="1:10" s="45" customFormat="1" ht="12" x14ac:dyDescent="0.2">
      <c r="A7" s="39" t="s">
        <v>92</v>
      </c>
      <c r="B7" s="40"/>
      <c r="C7" s="41" t="s">
        <v>1</v>
      </c>
      <c r="D7" s="41" t="s">
        <v>1</v>
      </c>
      <c r="E7" s="395" t="s">
        <v>137</v>
      </c>
      <c r="F7" s="42" t="s">
        <v>1</v>
      </c>
      <c r="G7" s="43" t="s">
        <v>1</v>
      </c>
      <c r="H7" s="43" t="s">
        <v>1</v>
      </c>
      <c r="I7" s="44"/>
      <c r="J7" s="44"/>
    </row>
    <row r="8" spans="1:10" s="45" customFormat="1" ht="12.75" customHeight="1" x14ac:dyDescent="0.2">
      <c r="A8" s="39"/>
      <c r="B8" s="40"/>
      <c r="C8" s="407" t="s">
        <v>229</v>
      </c>
      <c r="D8" s="407"/>
      <c r="E8" s="408"/>
      <c r="F8" s="409" t="s">
        <v>207</v>
      </c>
      <c r="G8" s="411" t="s">
        <v>261</v>
      </c>
      <c r="H8" s="413" t="s">
        <v>471</v>
      </c>
      <c r="I8" s="44"/>
      <c r="J8" s="44"/>
    </row>
    <row r="9" spans="1:10" s="49" customFormat="1" ht="81.75" customHeight="1" x14ac:dyDescent="0.2">
      <c r="A9" s="46" t="s">
        <v>93</v>
      </c>
      <c r="B9" s="47" t="s">
        <v>50</v>
      </c>
      <c r="C9" s="393" t="s">
        <v>467</v>
      </c>
      <c r="D9" s="391" t="s">
        <v>314</v>
      </c>
      <c r="E9" s="392" t="s">
        <v>463</v>
      </c>
      <c r="F9" s="410"/>
      <c r="G9" s="412"/>
      <c r="H9" s="412"/>
      <c r="I9" s="48"/>
      <c r="J9" s="48"/>
    </row>
    <row r="10" spans="1:10" s="53" customFormat="1" ht="12" x14ac:dyDescent="0.2">
      <c r="A10" s="50"/>
      <c r="B10" s="51"/>
      <c r="C10" s="52"/>
      <c r="E10" s="54"/>
      <c r="F10" s="55" t="s">
        <v>37</v>
      </c>
      <c r="I10" s="56"/>
      <c r="J10" s="56"/>
    </row>
    <row r="11" spans="1:10" s="63" customFormat="1" x14ac:dyDescent="0.2">
      <c r="A11" s="57">
        <v>1037</v>
      </c>
      <c r="B11" s="58" t="s">
        <v>94</v>
      </c>
      <c r="C11" s="59">
        <f>SUM(C12:C13)</f>
        <v>2636</v>
      </c>
      <c r="D11" s="59">
        <f>SUM(D12:D13)</f>
        <v>2219</v>
      </c>
      <c r="E11" s="60">
        <f>SUM(E12:E13)</f>
        <v>1815065.35</v>
      </c>
      <c r="F11" s="61">
        <f>SUM(F13:F13)</f>
        <v>0</v>
      </c>
      <c r="G11" s="59">
        <f>SUM(G13:G13)</f>
        <v>1934</v>
      </c>
      <c r="H11" s="59">
        <f>SUM(H13:H13)</f>
        <v>1934</v>
      </c>
      <c r="I11" s="44"/>
      <c r="J11" s="62"/>
    </row>
    <row r="12" spans="1:10" s="53" customFormat="1" x14ac:dyDescent="0.2">
      <c r="A12" s="64"/>
      <c r="B12" s="386" t="s">
        <v>437</v>
      </c>
      <c r="C12" s="66"/>
      <c r="D12" s="66">
        <v>219</v>
      </c>
      <c r="E12" s="67">
        <v>84700</v>
      </c>
      <c r="F12" s="68"/>
      <c r="G12" s="66"/>
      <c r="H12" s="66">
        <f>SUM(F12:G12)</f>
        <v>0</v>
      </c>
    </row>
    <row r="13" spans="1:10" s="45" customFormat="1" ht="38.25" x14ac:dyDescent="0.2">
      <c r="A13" s="69"/>
      <c r="B13" s="13" t="s">
        <v>438</v>
      </c>
      <c r="C13" s="71">
        <v>2636</v>
      </c>
      <c r="D13" s="72">
        <v>2000</v>
      </c>
      <c r="E13" s="73">
        <v>1730365.35</v>
      </c>
      <c r="F13" s="68"/>
      <c r="G13" s="66">
        <v>1934</v>
      </c>
      <c r="H13" s="66">
        <f>SUM(F13:G13)</f>
        <v>1934</v>
      </c>
      <c r="I13" s="56"/>
      <c r="J13" s="44"/>
    </row>
    <row r="14" spans="1:10" s="45" customFormat="1" x14ac:dyDescent="0.2">
      <c r="A14" s="28"/>
      <c r="B14" s="74"/>
      <c r="C14" s="63"/>
      <c r="E14" s="75"/>
      <c r="F14" s="76"/>
      <c r="I14" s="44"/>
      <c r="J14" s="44"/>
    </row>
    <row r="15" spans="1:10" s="63" customFormat="1" x14ac:dyDescent="0.2">
      <c r="A15" s="57">
        <v>2143</v>
      </c>
      <c r="B15" s="58" t="s">
        <v>17</v>
      </c>
      <c r="C15" s="59">
        <f t="shared" ref="C15:H15" si="0">SUM(C16:C16)</f>
        <v>330</v>
      </c>
      <c r="D15" s="59">
        <f t="shared" si="0"/>
        <v>520</v>
      </c>
      <c r="E15" s="77">
        <f t="shared" si="0"/>
        <v>494145.1</v>
      </c>
      <c r="F15" s="78">
        <f t="shared" si="0"/>
        <v>0</v>
      </c>
      <c r="G15" s="59">
        <f t="shared" si="0"/>
        <v>576</v>
      </c>
      <c r="H15" s="59">
        <f t="shared" si="0"/>
        <v>576</v>
      </c>
      <c r="I15" s="44"/>
      <c r="J15" s="62"/>
    </row>
    <row r="16" spans="1:10" s="45" customFormat="1" ht="25.5" customHeight="1" x14ac:dyDescent="0.2">
      <c r="A16" s="79"/>
      <c r="B16" s="380" t="s">
        <v>439</v>
      </c>
      <c r="C16" s="71">
        <v>330</v>
      </c>
      <c r="D16" s="72">
        <v>520</v>
      </c>
      <c r="E16" s="73">
        <v>494145.1</v>
      </c>
      <c r="F16" s="81"/>
      <c r="G16" s="72">
        <v>576</v>
      </c>
      <c r="H16" s="72">
        <f>SUM(F16:G16)</f>
        <v>576</v>
      </c>
      <c r="I16" s="82"/>
      <c r="J16" s="83"/>
    </row>
    <row r="17" spans="1:10" s="45" customFormat="1" x14ac:dyDescent="0.2">
      <c r="A17" s="31"/>
      <c r="B17" s="31"/>
      <c r="C17" s="63"/>
      <c r="E17" s="84"/>
      <c r="F17" s="85"/>
      <c r="I17" s="44"/>
      <c r="J17" s="44"/>
    </row>
    <row r="18" spans="1:10" s="63" customFormat="1" x14ac:dyDescent="0.2">
      <c r="A18" s="57">
        <v>2212</v>
      </c>
      <c r="B18" s="58" t="s">
        <v>95</v>
      </c>
      <c r="C18" s="59">
        <f>SUM(C19:C22)</f>
        <v>500</v>
      </c>
      <c r="D18" s="59">
        <f>SUM(D19:D23)</f>
        <v>5265</v>
      </c>
      <c r="E18" s="60">
        <f>SUM(E19:E23)</f>
        <v>4785215.92</v>
      </c>
      <c r="F18" s="61">
        <f>SUM(F19:F23)</f>
        <v>0</v>
      </c>
      <c r="G18" s="59">
        <f>SUM(G19:G23)</f>
        <v>500</v>
      </c>
      <c r="H18" s="59">
        <f>SUM(H19:H23)</f>
        <v>500</v>
      </c>
      <c r="I18" s="44"/>
      <c r="J18" s="62"/>
    </row>
    <row r="19" spans="1:10" s="75" customFormat="1" ht="25.5" x14ac:dyDescent="0.2">
      <c r="A19" s="79"/>
      <c r="B19" s="377" t="s">
        <v>440</v>
      </c>
      <c r="C19" s="71">
        <v>500</v>
      </c>
      <c r="D19" s="72">
        <v>500</v>
      </c>
      <c r="E19" s="73">
        <v>176713.1</v>
      </c>
      <c r="F19" s="81"/>
      <c r="G19" s="72">
        <v>500</v>
      </c>
      <c r="H19" s="72">
        <f>SUM(F19:G19)</f>
        <v>500</v>
      </c>
      <c r="I19" s="86"/>
      <c r="J19" s="86"/>
    </row>
    <row r="20" spans="1:10" s="75" customFormat="1" x14ac:dyDescent="0.2">
      <c r="A20" s="79"/>
      <c r="B20" s="377" t="s">
        <v>441</v>
      </c>
      <c r="C20" s="71"/>
      <c r="D20" s="72">
        <v>3050</v>
      </c>
      <c r="E20" s="73">
        <v>2990524</v>
      </c>
      <c r="F20" s="81"/>
      <c r="G20" s="72"/>
      <c r="H20" s="72">
        <f>SUM(F20:G20)</f>
        <v>0</v>
      </c>
      <c r="I20" s="86"/>
      <c r="J20" s="86"/>
    </row>
    <row r="21" spans="1:10" s="75" customFormat="1" x14ac:dyDescent="0.2">
      <c r="A21" s="79"/>
      <c r="B21" s="377" t="s">
        <v>442</v>
      </c>
      <c r="C21" s="71"/>
      <c r="D21" s="72">
        <v>468</v>
      </c>
      <c r="E21" s="73">
        <v>467302</v>
      </c>
      <c r="F21" s="81"/>
      <c r="G21" s="72"/>
      <c r="H21" s="72">
        <f>SUM(F21:G21)</f>
        <v>0</v>
      </c>
      <c r="I21" s="86"/>
      <c r="J21" s="86"/>
    </row>
    <row r="22" spans="1:10" s="75" customFormat="1" x14ac:dyDescent="0.2">
      <c r="A22" s="79"/>
      <c r="B22" s="377" t="s">
        <v>443</v>
      </c>
      <c r="C22" s="71"/>
      <c r="D22" s="72">
        <v>1188</v>
      </c>
      <c r="E22" s="73">
        <v>1150676.82</v>
      </c>
      <c r="F22" s="81"/>
      <c r="G22" s="72"/>
      <c r="H22" s="72">
        <f>SUM(F22:G22)</f>
        <v>0</v>
      </c>
      <c r="I22" s="86"/>
      <c r="J22" s="86"/>
    </row>
    <row r="23" spans="1:10" s="75" customFormat="1" x14ac:dyDescent="0.2">
      <c r="A23" s="79"/>
      <c r="B23" s="377" t="s">
        <v>444</v>
      </c>
      <c r="C23" s="71"/>
      <c r="D23" s="72">
        <v>59</v>
      </c>
      <c r="E23" s="72">
        <v>0</v>
      </c>
      <c r="F23" s="72"/>
      <c r="G23" s="72"/>
      <c r="H23" s="72"/>
      <c r="I23" s="86"/>
      <c r="J23" s="86"/>
    </row>
    <row r="24" spans="1:10" s="75" customFormat="1" x14ac:dyDescent="0.2">
      <c r="A24" s="87"/>
      <c r="B24" s="88"/>
      <c r="C24" s="89"/>
      <c r="E24" s="90"/>
      <c r="F24" s="91"/>
      <c r="I24" s="86"/>
      <c r="J24" s="86"/>
    </row>
    <row r="25" spans="1:10" s="45" customFormat="1" x14ac:dyDescent="0.2">
      <c r="A25" s="57">
        <v>2219</v>
      </c>
      <c r="B25" s="58" t="s">
        <v>96</v>
      </c>
      <c r="C25" s="59">
        <f t="shared" ref="C25:H25" si="1">SUM(C26:C39)</f>
        <v>10919</v>
      </c>
      <c r="D25" s="59">
        <f t="shared" si="1"/>
        <v>24436</v>
      </c>
      <c r="E25" s="77">
        <f t="shared" si="1"/>
        <v>11038870.370000001</v>
      </c>
      <c r="F25" s="78">
        <f t="shared" si="1"/>
        <v>12050</v>
      </c>
      <c r="G25" s="78">
        <f t="shared" si="1"/>
        <v>400</v>
      </c>
      <c r="H25" s="78">
        <f t="shared" si="1"/>
        <v>12450</v>
      </c>
      <c r="I25" s="44"/>
      <c r="J25" s="44"/>
    </row>
    <row r="26" spans="1:10" s="45" customFormat="1" ht="25.5" x14ac:dyDescent="0.2">
      <c r="A26" s="92"/>
      <c r="B26" s="13" t="s">
        <v>445</v>
      </c>
      <c r="C26" s="71">
        <v>400</v>
      </c>
      <c r="D26" s="72">
        <v>400</v>
      </c>
      <c r="E26" s="73">
        <v>356547.02</v>
      </c>
      <c r="F26" s="93"/>
      <c r="G26" s="72">
        <v>400</v>
      </c>
      <c r="H26" s="72">
        <f>SUM(F26:G26)</f>
        <v>400</v>
      </c>
      <c r="I26" s="44"/>
      <c r="J26" s="44"/>
    </row>
    <row r="27" spans="1:10" s="45" customFormat="1" x14ac:dyDescent="0.2">
      <c r="A27" s="92"/>
      <c r="B27" s="13" t="s">
        <v>446</v>
      </c>
      <c r="C27" s="71">
        <v>19</v>
      </c>
      <c r="D27" s="72">
        <v>0</v>
      </c>
      <c r="E27" s="73">
        <v>0</v>
      </c>
      <c r="F27" s="81"/>
      <c r="G27" s="72"/>
      <c r="H27" s="72">
        <f t="shared" ref="H27:H39" si="2">SUM(F27:G27)</f>
        <v>0</v>
      </c>
      <c r="I27" s="44"/>
      <c r="J27" s="44"/>
    </row>
    <row r="28" spans="1:10" s="45" customFormat="1" x14ac:dyDescent="0.2">
      <c r="A28" s="92"/>
      <c r="B28" s="13" t="s">
        <v>447</v>
      </c>
      <c r="C28" s="71">
        <v>5000</v>
      </c>
      <c r="D28" s="72">
        <v>3100</v>
      </c>
      <c r="E28" s="73">
        <v>3097701.06</v>
      </c>
      <c r="F28" s="81"/>
      <c r="G28" s="72"/>
      <c r="H28" s="72">
        <f t="shared" si="2"/>
        <v>0</v>
      </c>
      <c r="I28" s="44"/>
      <c r="J28" s="44"/>
    </row>
    <row r="29" spans="1:10" s="45" customFormat="1" x14ac:dyDescent="0.2">
      <c r="A29" s="92"/>
      <c r="B29" s="13" t="s">
        <v>448</v>
      </c>
      <c r="C29" s="71"/>
      <c r="D29" s="72">
        <v>651</v>
      </c>
      <c r="E29" s="73">
        <v>650259.94999999995</v>
      </c>
      <c r="F29" s="81"/>
      <c r="G29" s="72"/>
      <c r="H29" s="72">
        <f t="shared" si="2"/>
        <v>0</v>
      </c>
      <c r="I29" s="44"/>
      <c r="J29" s="44"/>
    </row>
    <row r="30" spans="1:10" s="63" customFormat="1" x14ac:dyDescent="0.2">
      <c r="A30" s="94"/>
      <c r="B30" s="360" t="s">
        <v>449</v>
      </c>
      <c r="C30" s="71">
        <v>5500</v>
      </c>
      <c r="D30" s="72">
        <v>6373</v>
      </c>
      <c r="E30" s="73">
        <v>6359033.3399999999</v>
      </c>
      <c r="F30" s="81"/>
      <c r="G30" s="72"/>
      <c r="H30" s="72">
        <f t="shared" si="2"/>
        <v>0</v>
      </c>
      <c r="I30" s="44"/>
      <c r="J30" s="62"/>
    </row>
    <row r="31" spans="1:10" s="364" customFormat="1" x14ac:dyDescent="0.2">
      <c r="A31" s="359"/>
      <c r="B31" s="360" t="s">
        <v>450</v>
      </c>
      <c r="C31" s="361"/>
      <c r="D31" s="11">
        <v>50</v>
      </c>
      <c r="E31" s="362">
        <v>30250</v>
      </c>
      <c r="F31" s="363"/>
      <c r="G31" s="11"/>
      <c r="H31" s="11">
        <f t="shared" si="2"/>
        <v>0</v>
      </c>
      <c r="I31" s="7"/>
    </row>
    <row r="32" spans="1:10" s="364" customFormat="1" x14ac:dyDescent="0.2">
      <c r="A32" s="359"/>
      <c r="B32" s="360" t="s">
        <v>451</v>
      </c>
      <c r="C32" s="361"/>
      <c r="D32" s="11">
        <v>30</v>
      </c>
      <c r="E32" s="362">
        <v>21780</v>
      </c>
      <c r="F32" s="363"/>
      <c r="G32" s="11"/>
      <c r="H32" s="11">
        <f t="shared" si="2"/>
        <v>0</v>
      </c>
      <c r="I32" s="7"/>
    </row>
    <row r="33" spans="1:10" s="364" customFormat="1" x14ac:dyDescent="0.2">
      <c r="A33" s="359"/>
      <c r="B33" s="360" t="s">
        <v>452</v>
      </c>
      <c r="C33" s="361"/>
      <c r="D33" s="11">
        <v>600</v>
      </c>
      <c r="E33" s="362">
        <v>0</v>
      </c>
      <c r="F33" s="363"/>
      <c r="G33" s="11"/>
      <c r="H33" s="11">
        <f t="shared" si="2"/>
        <v>0</v>
      </c>
      <c r="I33" s="7"/>
    </row>
    <row r="34" spans="1:10" s="364" customFormat="1" x14ac:dyDescent="0.2">
      <c r="A34" s="359"/>
      <c r="B34" s="360" t="s">
        <v>453</v>
      </c>
      <c r="C34" s="361"/>
      <c r="D34" s="11">
        <v>50</v>
      </c>
      <c r="E34" s="362">
        <v>0</v>
      </c>
      <c r="F34" s="363"/>
      <c r="G34" s="11"/>
      <c r="H34" s="11">
        <f t="shared" si="2"/>
        <v>0</v>
      </c>
      <c r="I34" s="7"/>
    </row>
    <row r="35" spans="1:10" s="63" customFormat="1" x14ac:dyDescent="0.2">
      <c r="A35" s="94"/>
      <c r="B35" s="360" t="s">
        <v>454</v>
      </c>
      <c r="C35" s="71"/>
      <c r="D35" s="72">
        <v>170</v>
      </c>
      <c r="E35" s="73">
        <v>0</v>
      </c>
      <c r="F35" s="81"/>
      <c r="G35" s="72"/>
      <c r="H35" s="72">
        <f t="shared" si="2"/>
        <v>0</v>
      </c>
      <c r="I35" s="44"/>
      <c r="J35" s="62"/>
    </row>
    <row r="36" spans="1:10" s="63" customFormat="1" x14ac:dyDescent="0.2">
      <c r="A36" s="94"/>
      <c r="B36" s="360" t="s">
        <v>455</v>
      </c>
      <c r="C36" s="71"/>
      <c r="D36" s="72">
        <v>12482</v>
      </c>
      <c r="E36" s="73">
        <v>432000</v>
      </c>
      <c r="F36" s="81">
        <v>12050</v>
      </c>
      <c r="G36" s="72"/>
      <c r="H36" s="72">
        <f t="shared" si="2"/>
        <v>12050</v>
      </c>
      <c r="I36" s="44"/>
      <c r="J36" s="62"/>
    </row>
    <row r="37" spans="1:10" s="63" customFormat="1" x14ac:dyDescent="0.2">
      <c r="A37" s="94"/>
      <c r="B37" s="360" t="s">
        <v>458</v>
      </c>
      <c r="C37" s="71"/>
      <c r="D37" s="72">
        <v>75</v>
      </c>
      <c r="E37" s="73"/>
      <c r="F37" s="81"/>
      <c r="G37" s="72"/>
      <c r="H37" s="72"/>
      <c r="I37" s="44"/>
      <c r="J37" s="62"/>
    </row>
    <row r="38" spans="1:10" s="63" customFormat="1" x14ac:dyDescent="0.2">
      <c r="A38" s="94"/>
      <c r="B38" s="360" t="s">
        <v>456</v>
      </c>
      <c r="C38" s="71"/>
      <c r="D38" s="72">
        <v>410</v>
      </c>
      <c r="E38" s="73">
        <v>91299</v>
      </c>
      <c r="F38" s="81"/>
      <c r="G38" s="72"/>
      <c r="H38" s="72">
        <f t="shared" si="2"/>
        <v>0</v>
      </c>
      <c r="I38" s="44"/>
      <c r="J38" s="62"/>
    </row>
    <row r="39" spans="1:10" s="63" customFormat="1" x14ac:dyDescent="0.2">
      <c r="A39" s="94"/>
      <c r="B39" s="360" t="s">
        <v>457</v>
      </c>
      <c r="C39" s="71"/>
      <c r="D39" s="72">
        <v>45</v>
      </c>
      <c r="E39" s="73">
        <v>0</v>
      </c>
      <c r="F39" s="81"/>
      <c r="G39" s="72"/>
      <c r="H39" s="72">
        <f t="shared" si="2"/>
        <v>0</v>
      </c>
      <c r="I39" s="44"/>
      <c r="J39" s="62"/>
    </row>
    <row r="40" spans="1:10" s="45" customFormat="1" x14ac:dyDescent="0.2">
      <c r="A40" s="31"/>
      <c r="B40" s="74"/>
      <c r="C40" s="63"/>
      <c r="E40" s="90"/>
      <c r="F40" s="96"/>
      <c r="I40" s="44"/>
      <c r="J40" s="44"/>
    </row>
    <row r="41" spans="1:10" s="63" customFormat="1" x14ac:dyDescent="0.2">
      <c r="A41" s="57">
        <v>2221</v>
      </c>
      <c r="B41" s="58" t="s">
        <v>61</v>
      </c>
      <c r="C41" s="59">
        <f t="shared" ref="C41:H41" si="3">SUM(C42:C44)</f>
        <v>25</v>
      </c>
      <c r="D41" s="59">
        <f t="shared" si="3"/>
        <v>305</v>
      </c>
      <c r="E41" s="77">
        <f t="shared" si="3"/>
        <v>279460.40999999997</v>
      </c>
      <c r="F41" s="78">
        <f t="shared" si="3"/>
        <v>0</v>
      </c>
      <c r="G41" s="78">
        <f t="shared" si="3"/>
        <v>75</v>
      </c>
      <c r="H41" s="78">
        <f t="shared" si="3"/>
        <v>75</v>
      </c>
      <c r="I41" s="44"/>
      <c r="J41" s="62"/>
    </row>
    <row r="42" spans="1:10" s="53" customFormat="1" x14ac:dyDescent="0.2">
      <c r="A42" s="64"/>
      <c r="B42" s="65" t="s">
        <v>159</v>
      </c>
      <c r="C42" s="71">
        <v>25</v>
      </c>
      <c r="D42" s="72">
        <v>25</v>
      </c>
      <c r="E42" s="73">
        <v>0</v>
      </c>
      <c r="F42" s="81"/>
      <c r="G42" s="72">
        <v>25</v>
      </c>
      <c r="H42" s="72">
        <f>SUM(F42:G42)</f>
        <v>25</v>
      </c>
      <c r="I42" s="56"/>
      <c r="J42" s="56"/>
    </row>
    <row r="43" spans="1:10" s="53" customFormat="1" x14ac:dyDescent="0.2">
      <c r="A43" s="64"/>
      <c r="B43" s="65" t="s">
        <v>252</v>
      </c>
      <c r="C43" s="71"/>
      <c r="D43" s="72"/>
      <c r="E43" s="73"/>
      <c r="F43" s="81"/>
      <c r="G43" s="72">
        <v>50</v>
      </c>
      <c r="H43" s="72">
        <f>SUM(F43:G43)</f>
        <v>50</v>
      </c>
      <c r="I43" s="56"/>
      <c r="J43" s="56"/>
    </row>
    <row r="44" spans="1:10" s="53" customFormat="1" x14ac:dyDescent="0.2">
      <c r="A44" s="64"/>
      <c r="B44" s="65" t="s">
        <v>235</v>
      </c>
      <c r="C44" s="97"/>
      <c r="D44" s="72">
        <v>280</v>
      </c>
      <c r="E44" s="73">
        <v>279460.40999999997</v>
      </c>
      <c r="F44" s="81"/>
      <c r="G44" s="72"/>
      <c r="H44" s="72">
        <f>SUM(F44:G44)</f>
        <v>0</v>
      </c>
      <c r="I44" s="56"/>
      <c r="J44" s="56"/>
    </row>
    <row r="45" spans="1:10" s="63" customFormat="1" x14ac:dyDescent="0.2">
      <c r="A45" s="98"/>
      <c r="B45" s="99"/>
      <c r="C45" s="100"/>
      <c r="D45" s="91"/>
      <c r="E45" s="91"/>
      <c r="F45" s="96"/>
      <c r="G45" s="91"/>
      <c r="H45" s="91"/>
      <c r="I45" s="44"/>
      <c r="J45" s="62"/>
    </row>
    <row r="46" spans="1:10" s="63" customFormat="1" x14ac:dyDescent="0.2">
      <c r="A46" s="57">
        <v>2292</v>
      </c>
      <c r="B46" s="58" t="s">
        <v>230</v>
      </c>
      <c r="C46" s="59">
        <f t="shared" ref="C46:H46" si="4">SUM(C47:C47)</f>
        <v>400</v>
      </c>
      <c r="D46" s="59">
        <f t="shared" si="4"/>
        <v>445</v>
      </c>
      <c r="E46" s="77">
        <f t="shared" si="4"/>
        <v>444517.5</v>
      </c>
      <c r="F46" s="78">
        <f t="shared" si="4"/>
        <v>0</v>
      </c>
      <c r="G46" s="59">
        <f t="shared" si="4"/>
        <v>445</v>
      </c>
      <c r="H46" s="59">
        <f t="shared" si="4"/>
        <v>445</v>
      </c>
      <c r="I46" s="44"/>
      <c r="J46" s="62"/>
    </row>
    <row r="47" spans="1:10" s="63" customFormat="1" x14ac:dyDescent="0.2">
      <c r="A47" s="94"/>
      <c r="B47" s="95" t="s">
        <v>124</v>
      </c>
      <c r="C47" s="71">
        <v>400</v>
      </c>
      <c r="D47" s="72">
        <v>445</v>
      </c>
      <c r="E47" s="73">
        <v>444517.5</v>
      </c>
      <c r="F47" s="81"/>
      <c r="G47" s="72">
        <v>445</v>
      </c>
      <c r="H47" s="72">
        <f>SUM(F47:G47)</f>
        <v>445</v>
      </c>
      <c r="I47" s="44"/>
      <c r="J47" s="62"/>
    </row>
    <row r="48" spans="1:10" s="45" customFormat="1" x14ac:dyDescent="0.2">
      <c r="A48" s="28"/>
      <c r="B48" s="74"/>
      <c r="C48" s="63"/>
      <c r="E48" s="75"/>
      <c r="F48" s="76"/>
      <c r="I48" s="44"/>
      <c r="J48" s="44"/>
    </row>
    <row r="49" spans="1:10" s="103" customFormat="1" x14ac:dyDescent="0.2">
      <c r="A49" s="57">
        <v>2321</v>
      </c>
      <c r="B49" s="58" t="s">
        <v>62</v>
      </c>
      <c r="C49" s="59">
        <f t="shared" ref="C49:H49" si="5">SUM(C50:C55)</f>
        <v>372</v>
      </c>
      <c r="D49" s="59">
        <f t="shared" si="5"/>
        <v>437</v>
      </c>
      <c r="E49" s="77">
        <f t="shared" si="5"/>
        <v>319549.55</v>
      </c>
      <c r="F49" s="78">
        <f t="shared" si="5"/>
        <v>3000</v>
      </c>
      <c r="G49" s="78">
        <f t="shared" si="5"/>
        <v>376</v>
      </c>
      <c r="H49" s="78">
        <f t="shared" si="5"/>
        <v>3376</v>
      </c>
      <c r="I49" s="101"/>
      <c r="J49" s="102"/>
    </row>
    <row r="50" spans="1:10" s="103" customFormat="1" ht="12" customHeight="1" x14ac:dyDescent="0.2">
      <c r="A50" s="94"/>
      <c r="B50" s="104" t="s">
        <v>114</v>
      </c>
      <c r="C50" s="71">
        <v>54</v>
      </c>
      <c r="D50" s="72">
        <v>54</v>
      </c>
      <c r="E50" s="73">
        <v>27134</v>
      </c>
      <c r="F50" s="81"/>
      <c r="G50" s="72">
        <v>55</v>
      </c>
      <c r="H50" s="72">
        <f t="shared" ref="H50:H55" si="6">SUM(F50:G50)</f>
        <v>55</v>
      </c>
      <c r="I50" s="101"/>
      <c r="J50" s="102"/>
    </row>
    <row r="51" spans="1:10" s="103" customFormat="1" x14ac:dyDescent="0.2">
      <c r="A51" s="94"/>
      <c r="B51" s="104" t="s">
        <v>34</v>
      </c>
      <c r="C51" s="71">
        <v>10</v>
      </c>
      <c r="D51" s="72">
        <v>10</v>
      </c>
      <c r="E51" s="73">
        <v>963.16</v>
      </c>
      <c r="F51" s="81"/>
      <c r="G51" s="72">
        <v>10</v>
      </c>
      <c r="H51" s="72">
        <f t="shared" si="6"/>
        <v>10</v>
      </c>
      <c r="I51" s="101"/>
      <c r="J51" s="102"/>
    </row>
    <row r="52" spans="1:10" s="103" customFormat="1" x14ac:dyDescent="0.2">
      <c r="A52" s="94"/>
      <c r="B52" s="104" t="s">
        <v>32</v>
      </c>
      <c r="C52" s="71">
        <v>8</v>
      </c>
      <c r="D52" s="72">
        <v>8</v>
      </c>
      <c r="E52" s="73">
        <v>2906.42</v>
      </c>
      <c r="F52" s="81"/>
      <c r="G52" s="72">
        <v>11</v>
      </c>
      <c r="H52" s="72">
        <f t="shared" si="6"/>
        <v>11</v>
      </c>
      <c r="I52" s="101"/>
      <c r="J52" s="102"/>
    </row>
    <row r="53" spans="1:10" s="103" customFormat="1" x14ac:dyDescent="0.2">
      <c r="A53" s="94"/>
      <c r="B53" s="104" t="s">
        <v>256</v>
      </c>
      <c r="C53" s="97"/>
      <c r="D53" s="72"/>
      <c r="E53" s="73"/>
      <c r="F53" s="81"/>
      <c r="G53" s="72"/>
      <c r="H53" s="72">
        <f t="shared" si="6"/>
        <v>0</v>
      </c>
      <c r="I53" s="105"/>
      <c r="J53" s="102"/>
    </row>
    <row r="54" spans="1:10" s="103" customFormat="1" x14ac:dyDescent="0.2">
      <c r="A54" s="94"/>
      <c r="B54" s="104" t="s">
        <v>22</v>
      </c>
      <c r="C54" s="71">
        <v>300</v>
      </c>
      <c r="D54" s="72">
        <v>300</v>
      </c>
      <c r="E54" s="73">
        <v>230248.97</v>
      </c>
      <c r="F54" s="81"/>
      <c r="G54" s="72">
        <v>300</v>
      </c>
      <c r="H54" s="72">
        <f t="shared" si="6"/>
        <v>300</v>
      </c>
      <c r="I54" s="101"/>
      <c r="J54" s="102"/>
    </row>
    <row r="55" spans="1:10" s="107" customFormat="1" x14ac:dyDescent="0.2">
      <c r="A55" s="94"/>
      <c r="B55" s="104" t="s">
        <v>253</v>
      </c>
      <c r="C55" s="97"/>
      <c r="D55" s="72">
        <v>65</v>
      </c>
      <c r="E55" s="73">
        <v>58297</v>
      </c>
      <c r="F55" s="81">
        <v>3000</v>
      </c>
      <c r="G55" s="72"/>
      <c r="H55" s="72">
        <f t="shared" si="6"/>
        <v>3000</v>
      </c>
      <c r="I55" s="106"/>
      <c r="J55" s="102"/>
    </row>
    <row r="56" spans="1:10" s="103" customFormat="1" x14ac:dyDescent="0.2">
      <c r="A56" s="98"/>
      <c r="B56" s="108"/>
      <c r="D56" s="105"/>
      <c r="E56" s="109"/>
      <c r="F56" s="110"/>
      <c r="I56" s="101"/>
      <c r="J56" s="102"/>
    </row>
    <row r="57" spans="1:10" s="45" customFormat="1" x14ac:dyDescent="0.2">
      <c r="A57" s="57">
        <v>2333</v>
      </c>
      <c r="B57" s="58" t="s">
        <v>63</v>
      </c>
      <c r="C57" s="59">
        <f t="shared" ref="C57:H57" si="7">SUM(C58:C60)</f>
        <v>125</v>
      </c>
      <c r="D57" s="59">
        <f t="shared" si="7"/>
        <v>125</v>
      </c>
      <c r="E57" s="77">
        <f t="shared" si="7"/>
        <v>76954.25</v>
      </c>
      <c r="F57" s="78">
        <f t="shared" si="7"/>
        <v>0</v>
      </c>
      <c r="G57" s="59">
        <f t="shared" si="7"/>
        <v>130</v>
      </c>
      <c r="H57" s="59">
        <f t="shared" si="7"/>
        <v>130</v>
      </c>
      <c r="I57" s="44"/>
      <c r="J57" s="44"/>
    </row>
    <row r="58" spans="1:10" s="45" customFormat="1" x14ac:dyDescent="0.2">
      <c r="A58" s="69"/>
      <c r="B58" s="70" t="s">
        <v>23</v>
      </c>
      <c r="C58" s="71">
        <v>25</v>
      </c>
      <c r="D58" s="72">
        <v>25</v>
      </c>
      <c r="E58" s="73">
        <v>16000</v>
      </c>
      <c r="F58" s="81"/>
      <c r="G58" s="72">
        <v>25</v>
      </c>
      <c r="H58" s="72">
        <f>SUM(F58:G58)</f>
        <v>25</v>
      </c>
      <c r="I58" s="44"/>
      <c r="J58" s="44"/>
    </row>
    <row r="59" spans="1:10" s="45" customFormat="1" x14ac:dyDescent="0.2">
      <c r="A59" s="69"/>
      <c r="B59" s="70" t="s">
        <v>98</v>
      </c>
      <c r="C59" s="71">
        <v>100</v>
      </c>
      <c r="D59" s="72">
        <v>86</v>
      </c>
      <c r="E59" s="73">
        <v>47644.25</v>
      </c>
      <c r="F59" s="81"/>
      <c r="G59" s="72">
        <v>90</v>
      </c>
      <c r="H59" s="72">
        <f>SUM(F59:G59)</f>
        <v>90</v>
      </c>
      <c r="I59" s="44"/>
      <c r="J59" s="44"/>
    </row>
    <row r="60" spans="1:10" s="45" customFormat="1" x14ac:dyDescent="0.2">
      <c r="A60" s="69"/>
      <c r="B60" s="70" t="s">
        <v>287</v>
      </c>
      <c r="C60" s="71"/>
      <c r="D60" s="72">
        <v>14</v>
      </c>
      <c r="E60" s="73">
        <v>13310</v>
      </c>
      <c r="F60" s="81"/>
      <c r="G60" s="72">
        <v>15</v>
      </c>
      <c r="H60" s="72">
        <f>SUM(F60:G60)</f>
        <v>15</v>
      </c>
      <c r="I60" s="44"/>
      <c r="J60" s="44"/>
    </row>
    <row r="61" spans="1:10" s="45" customFormat="1" x14ac:dyDescent="0.2">
      <c r="A61" s="87"/>
      <c r="B61" s="88"/>
      <c r="C61" s="63"/>
      <c r="E61" s="84"/>
      <c r="F61" s="111"/>
      <c r="I61" s="44"/>
      <c r="J61" s="44"/>
    </row>
    <row r="62" spans="1:10" s="45" customFormat="1" x14ac:dyDescent="0.2">
      <c r="A62" s="57">
        <v>3111</v>
      </c>
      <c r="B62" s="58" t="s">
        <v>64</v>
      </c>
      <c r="C62" s="59">
        <f t="shared" ref="C62:H62" si="8">SUM(C63:C72)</f>
        <v>2216</v>
      </c>
      <c r="D62" s="59">
        <f t="shared" si="8"/>
        <v>3630</v>
      </c>
      <c r="E62" s="77">
        <f t="shared" si="8"/>
        <v>2758256.4</v>
      </c>
      <c r="F62" s="78">
        <f t="shared" si="8"/>
        <v>0</v>
      </c>
      <c r="G62" s="78">
        <f t="shared" si="8"/>
        <v>2122</v>
      </c>
      <c r="H62" s="78">
        <f t="shared" si="8"/>
        <v>2122</v>
      </c>
      <c r="I62" s="44"/>
      <c r="J62" s="44"/>
    </row>
    <row r="63" spans="1:10" s="45" customFormat="1" x14ac:dyDescent="0.2">
      <c r="A63" s="69"/>
      <c r="B63" s="70" t="s">
        <v>103</v>
      </c>
      <c r="C63" s="71">
        <v>1417</v>
      </c>
      <c r="D63" s="72">
        <v>1437</v>
      </c>
      <c r="E63" s="73">
        <v>1201000</v>
      </c>
      <c r="F63" s="68"/>
      <c r="G63" s="66">
        <v>1311</v>
      </c>
      <c r="H63" s="66">
        <f>SUM(F63:G63)</f>
        <v>1311</v>
      </c>
      <c r="I63" s="44"/>
      <c r="J63" s="44"/>
    </row>
    <row r="64" spans="1:10" s="45" customFormat="1" x14ac:dyDescent="0.2">
      <c r="A64" s="69"/>
      <c r="B64" s="69" t="s">
        <v>236</v>
      </c>
      <c r="C64" s="112"/>
      <c r="D64" s="72">
        <v>32</v>
      </c>
      <c r="E64" s="73">
        <v>31460</v>
      </c>
      <c r="F64" s="113"/>
      <c r="G64" s="114"/>
      <c r="H64" s="66">
        <f t="shared" ref="H64:H72" si="9">SUM(F64:G64)</f>
        <v>0</v>
      </c>
      <c r="I64" s="44"/>
      <c r="J64" s="44"/>
    </row>
    <row r="65" spans="1:10" s="45" customFormat="1" x14ac:dyDescent="0.2">
      <c r="A65" s="69"/>
      <c r="B65" s="70" t="s">
        <v>237</v>
      </c>
      <c r="C65" s="71"/>
      <c r="D65" s="72">
        <v>250</v>
      </c>
      <c r="E65" s="73">
        <v>199650</v>
      </c>
      <c r="F65" s="68"/>
      <c r="G65" s="66"/>
      <c r="H65" s="66">
        <f t="shared" si="9"/>
        <v>0</v>
      </c>
      <c r="I65" s="44"/>
      <c r="J65" s="44"/>
    </row>
    <row r="66" spans="1:10" s="45" customFormat="1" x14ac:dyDescent="0.2">
      <c r="A66" s="69"/>
      <c r="B66" s="70" t="s">
        <v>238</v>
      </c>
      <c r="C66" s="71"/>
      <c r="D66" s="72">
        <v>220</v>
      </c>
      <c r="E66" s="73">
        <v>169400</v>
      </c>
      <c r="F66" s="68"/>
      <c r="G66" s="66"/>
      <c r="H66" s="66">
        <f t="shared" si="9"/>
        <v>0</v>
      </c>
      <c r="I66" s="44"/>
      <c r="J66" s="44"/>
    </row>
    <row r="67" spans="1:10" s="45" customFormat="1" x14ac:dyDescent="0.2">
      <c r="A67" s="69"/>
      <c r="B67" s="70" t="s">
        <v>239</v>
      </c>
      <c r="C67" s="71"/>
      <c r="D67" s="72">
        <v>271</v>
      </c>
      <c r="E67" s="73">
        <v>270986.40000000002</v>
      </c>
      <c r="F67" s="68"/>
      <c r="G67" s="66"/>
      <c r="H67" s="66">
        <f t="shared" si="9"/>
        <v>0</v>
      </c>
      <c r="I67" s="44"/>
      <c r="J67" s="44"/>
    </row>
    <row r="68" spans="1:10" s="45" customFormat="1" x14ac:dyDescent="0.2">
      <c r="A68" s="69"/>
      <c r="B68" s="70" t="s">
        <v>47</v>
      </c>
      <c r="C68" s="71">
        <v>799</v>
      </c>
      <c r="D68" s="72">
        <v>829</v>
      </c>
      <c r="E68" s="73">
        <v>697000</v>
      </c>
      <c r="F68" s="68"/>
      <c r="G68" s="66">
        <v>811</v>
      </c>
      <c r="H68" s="66">
        <f t="shared" si="9"/>
        <v>811</v>
      </c>
      <c r="I68" s="44"/>
      <c r="J68" s="44"/>
    </row>
    <row r="69" spans="1:10" s="45" customFormat="1" x14ac:dyDescent="0.2">
      <c r="A69" s="69"/>
      <c r="B69" s="13" t="s">
        <v>320</v>
      </c>
      <c r="C69" s="71"/>
      <c r="D69" s="72">
        <v>100</v>
      </c>
      <c r="E69" s="73"/>
      <c r="F69" s="68"/>
      <c r="G69" s="66"/>
      <c r="H69" s="66"/>
      <c r="I69" s="44"/>
      <c r="J69" s="44"/>
    </row>
    <row r="70" spans="1:10" s="45" customFormat="1" x14ac:dyDescent="0.2">
      <c r="A70" s="69"/>
      <c r="B70" s="70" t="s">
        <v>240</v>
      </c>
      <c r="C70" s="71"/>
      <c r="D70" s="72">
        <v>16</v>
      </c>
      <c r="E70" s="73">
        <v>15730</v>
      </c>
      <c r="F70" s="68"/>
      <c r="G70" s="66"/>
      <c r="H70" s="66">
        <f t="shared" si="9"/>
        <v>0</v>
      </c>
      <c r="I70" s="44"/>
      <c r="J70" s="44"/>
    </row>
    <row r="71" spans="1:10" s="45" customFormat="1" x14ac:dyDescent="0.2">
      <c r="A71" s="69"/>
      <c r="B71" s="70" t="s">
        <v>241</v>
      </c>
      <c r="C71" s="71"/>
      <c r="D71" s="72">
        <v>225</v>
      </c>
      <c r="E71" s="73">
        <v>173030</v>
      </c>
      <c r="F71" s="68"/>
      <c r="G71" s="66"/>
      <c r="H71" s="66">
        <f t="shared" si="9"/>
        <v>0</v>
      </c>
      <c r="I71" s="44"/>
      <c r="J71" s="44"/>
    </row>
    <row r="72" spans="1:10" s="45" customFormat="1" x14ac:dyDescent="0.2">
      <c r="A72" s="69"/>
      <c r="B72" s="70" t="s">
        <v>242</v>
      </c>
      <c r="C72" s="71"/>
      <c r="D72" s="72">
        <v>250</v>
      </c>
      <c r="E72" s="73">
        <v>0</v>
      </c>
      <c r="F72" s="68"/>
      <c r="G72" s="66"/>
      <c r="H72" s="66">
        <f t="shared" si="9"/>
        <v>0</v>
      </c>
      <c r="I72" s="44"/>
      <c r="J72" s="44"/>
    </row>
    <row r="73" spans="1:10" s="45" customFormat="1" x14ac:dyDescent="0.2">
      <c r="A73" s="87"/>
      <c r="B73" s="88"/>
      <c r="C73" s="63"/>
      <c r="E73" s="75"/>
      <c r="F73" s="96"/>
      <c r="I73" s="44"/>
      <c r="J73" s="44"/>
    </row>
    <row r="74" spans="1:10" s="45" customFormat="1" x14ac:dyDescent="0.2">
      <c r="A74" s="57">
        <v>3113</v>
      </c>
      <c r="B74" s="58" t="s">
        <v>65</v>
      </c>
      <c r="C74" s="59">
        <f>SUM(C75:C85)</f>
        <v>7092</v>
      </c>
      <c r="D74" s="59">
        <f>SUM(D75:D85)</f>
        <v>8750</v>
      </c>
      <c r="E74" s="60">
        <f>SUM(E75:E85)</f>
        <v>7184731.2000000002</v>
      </c>
      <c r="F74" s="61">
        <f>SUM(F75:F84)</f>
        <v>13615</v>
      </c>
      <c r="G74" s="78">
        <f>SUM(G75:G84)</f>
        <v>8610</v>
      </c>
      <c r="H74" s="78">
        <f>SUM(H75:H84)</f>
        <v>22225</v>
      </c>
      <c r="I74" s="44"/>
      <c r="J74" s="44"/>
    </row>
    <row r="75" spans="1:10" s="45" customFormat="1" x14ac:dyDescent="0.2">
      <c r="A75" s="69"/>
      <c r="B75" s="70" t="s">
        <v>48</v>
      </c>
      <c r="C75" s="71">
        <v>3220</v>
      </c>
      <c r="D75" s="72">
        <v>3220</v>
      </c>
      <c r="E75" s="73">
        <v>2682000</v>
      </c>
      <c r="F75" s="68"/>
      <c r="G75" s="66">
        <v>3273</v>
      </c>
      <c r="H75" s="66">
        <f>SUM(F75:G75)</f>
        <v>3273</v>
      </c>
      <c r="I75" s="44"/>
      <c r="J75" s="44"/>
    </row>
    <row r="76" spans="1:10" s="45" customFormat="1" ht="12.75" customHeight="1" x14ac:dyDescent="0.2">
      <c r="A76" s="69"/>
      <c r="B76" s="70" t="s">
        <v>245</v>
      </c>
      <c r="C76" s="71">
        <v>3854</v>
      </c>
      <c r="D76" s="72">
        <v>3854</v>
      </c>
      <c r="E76" s="73">
        <v>3212000</v>
      </c>
      <c r="F76" s="68"/>
      <c r="G76" s="66">
        <v>3854</v>
      </c>
      <c r="H76" s="66">
        <f t="shared" ref="H76:H84" si="10">SUM(F76:G76)</f>
        <v>3854</v>
      </c>
      <c r="I76" s="44"/>
      <c r="J76" s="44"/>
    </row>
    <row r="77" spans="1:10" x14ac:dyDescent="0.2">
      <c r="A77" s="69"/>
      <c r="B77" s="70" t="s">
        <v>243</v>
      </c>
      <c r="C77" s="116"/>
      <c r="D77" s="72">
        <v>616</v>
      </c>
      <c r="E77" s="73">
        <v>616042.19999999995</v>
      </c>
      <c r="F77" s="117"/>
      <c r="G77" s="69"/>
      <c r="H77" s="66">
        <f t="shared" si="10"/>
        <v>0</v>
      </c>
    </row>
    <row r="78" spans="1:10" x14ac:dyDescent="0.2">
      <c r="A78" s="69"/>
      <c r="B78" s="70" t="s">
        <v>244</v>
      </c>
      <c r="C78" s="116"/>
      <c r="D78" s="72">
        <v>296</v>
      </c>
      <c r="E78" s="73">
        <v>295968</v>
      </c>
      <c r="F78" s="117"/>
      <c r="G78" s="69"/>
      <c r="H78" s="66">
        <f t="shared" si="10"/>
        <v>0</v>
      </c>
    </row>
    <row r="79" spans="1:10" s="45" customFormat="1" x14ac:dyDescent="0.2">
      <c r="A79" s="69"/>
      <c r="B79" s="13" t="s">
        <v>323</v>
      </c>
      <c r="C79" s="71">
        <v>14</v>
      </c>
      <c r="D79" s="72">
        <v>14</v>
      </c>
      <c r="E79" s="73">
        <v>8321</v>
      </c>
      <c r="F79" s="81"/>
      <c r="G79" s="72">
        <v>14</v>
      </c>
      <c r="H79" s="66">
        <f t="shared" si="10"/>
        <v>14</v>
      </c>
      <c r="I79" s="44"/>
      <c r="J79" s="44"/>
    </row>
    <row r="80" spans="1:10" s="45" customFormat="1" ht="26.25" customHeight="1" x14ac:dyDescent="0.2">
      <c r="A80" s="69"/>
      <c r="B80" s="27" t="s">
        <v>324</v>
      </c>
      <c r="C80" s="71">
        <v>4</v>
      </c>
      <c r="D80" s="72">
        <v>4</v>
      </c>
      <c r="E80" s="73">
        <v>4000</v>
      </c>
      <c r="F80" s="81"/>
      <c r="G80" s="72">
        <v>4</v>
      </c>
      <c r="H80" s="66">
        <f t="shared" si="10"/>
        <v>4</v>
      </c>
      <c r="I80" s="44"/>
      <c r="J80" s="44"/>
    </row>
    <row r="81" spans="1:10" s="126" customFormat="1" ht="12.75" customHeight="1" x14ac:dyDescent="0.2">
      <c r="A81" s="119"/>
      <c r="B81" s="120" t="s">
        <v>312</v>
      </c>
      <c r="C81" s="121"/>
      <c r="D81" s="122">
        <v>283</v>
      </c>
      <c r="E81" s="123">
        <v>84700</v>
      </c>
      <c r="F81" s="124">
        <v>5000</v>
      </c>
      <c r="G81" s="122"/>
      <c r="H81" s="125">
        <f t="shared" si="10"/>
        <v>5000</v>
      </c>
      <c r="I81" s="44"/>
      <c r="J81" s="44"/>
    </row>
    <row r="82" spans="1:10" s="126" customFormat="1" ht="12.75" customHeight="1" x14ac:dyDescent="0.2">
      <c r="A82" s="119"/>
      <c r="B82" s="120" t="s">
        <v>313</v>
      </c>
      <c r="C82" s="121"/>
      <c r="D82" s="122">
        <f>137+37</f>
        <v>174</v>
      </c>
      <c r="E82" s="123">
        <v>169400</v>
      </c>
      <c r="F82" s="124">
        <v>3035</v>
      </c>
      <c r="G82" s="122">
        <v>1465</v>
      </c>
      <c r="H82" s="125">
        <f>SUM(F82:G82)</f>
        <v>4500</v>
      </c>
      <c r="I82" s="44"/>
      <c r="J82" s="44"/>
    </row>
    <row r="83" spans="1:10" s="126" customFormat="1" ht="12.75" customHeight="1" x14ac:dyDescent="0.2">
      <c r="A83" s="119"/>
      <c r="B83" s="120" t="s">
        <v>321</v>
      </c>
      <c r="C83" s="121"/>
      <c r="D83" s="122">
        <v>269</v>
      </c>
      <c r="E83" s="123">
        <v>102700</v>
      </c>
      <c r="F83" s="124">
        <v>5500</v>
      </c>
      <c r="G83" s="122"/>
      <c r="H83" s="125">
        <f t="shared" si="10"/>
        <v>5500</v>
      </c>
      <c r="I83" s="44"/>
      <c r="J83" s="44"/>
    </row>
    <row r="84" spans="1:10" s="45" customFormat="1" ht="12.75" customHeight="1" x14ac:dyDescent="0.2">
      <c r="A84" s="69"/>
      <c r="B84" s="118" t="s">
        <v>254</v>
      </c>
      <c r="C84" s="97"/>
      <c r="D84" s="72"/>
      <c r="E84" s="73"/>
      <c r="F84" s="81">
        <v>80</v>
      </c>
      <c r="G84" s="72"/>
      <c r="H84" s="66">
        <f t="shared" si="10"/>
        <v>80</v>
      </c>
    </row>
    <row r="85" spans="1:10" s="45" customFormat="1" ht="12.75" customHeight="1" x14ac:dyDescent="0.2">
      <c r="A85" s="69"/>
      <c r="B85" s="27" t="s">
        <v>322</v>
      </c>
      <c r="C85" s="97"/>
      <c r="D85" s="72">
        <v>20</v>
      </c>
      <c r="E85" s="73">
        <v>9600</v>
      </c>
      <c r="F85" s="93"/>
      <c r="G85" s="72"/>
      <c r="H85" s="66"/>
    </row>
    <row r="86" spans="1:10" s="45" customFormat="1" x14ac:dyDescent="0.2">
      <c r="A86" s="87"/>
      <c r="B86" s="88"/>
      <c r="C86" s="63"/>
      <c r="E86" s="90"/>
      <c r="F86" s="111"/>
      <c r="I86" s="44"/>
      <c r="J86" s="44"/>
    </row>
    <row r="87" spans="1:10" s="45" customFormat="1" x14ac:dyDescent="0.2">
      <c r="A87" s="57">
        <v>3141</v>
      </c>
      <c r="B87" s="58" t="s">
        <v>66</v>
      </c>
      <c r="C87" s="59">
        <f t="shared" ref="C87:H87" si="11">SUM(C88)</f>
        <v>500</v>
      </c>
      <c r="D87" s="59">
        <f t="shared" si="11"/>
        <v>500</v>
      </c>
      <c r="E87" s="77">
        <f t="shared" si="11"/>
        <v>416600</v>
      </c>
      <c r="F87" s="78">
        <f t="shared" si="11"/>
        <v>0</v>
      </c>
      <c r="G87" s="59">
        <f t="shared" si="11"/>
        <v>450</v>
      </c>
      <c r="H87" s="59">
        <f t="shared" si="11"/>
        <v>450</v>
      </c>
      <c r="I87" s="44"/>
      <c r="J87" s="44"/>
    </row>
    <row r="88" spans="1:10" s="45" customFormat="1" x14ac:dyDescent="0.2">
      <c r="A88" s="127"/>
      <c r="B88" s="70" t="s">
        <v>7</v>
      </c>
      <c r="C88" s="71">
        <v>500</v>
      </c>
      <c r="D88" s="72">
        <v>500</v>
      </c>
      <c r="E88" s="73">
        <v>416600</v>
      </c>
      <c r="F88" s="81"/>
      <c r="G88" s="72">
        <v>450</v>
      </c>
      <c r="H88" s="72">
        <f>SUM(F88:G88)</f>
        <v>450</v>
      </c>
      <c r="I88" s="44"/>
      <c r="J88" s="44"/>
    </row>
    <row r="89" spans="1:10" s="45" customFormat="1" x14ac:dyDescent="0.2">
      <c r="A89" s="128"/>
      <c r="B89" s="88"/>
      <c r="C89" s="129"/>
      <c r="D89" s="111"/>
      <c r="E89" s="75"/>
      <c r="F89" s="76"/>
      <c r="I89" s="44"/>
      <c r="J89" s="44"/>
    </row>
    <row r="90" spans="1:10" s="45" customFormat="1" x14ac:dyDescent="0.2">
      <c r="A90" s="57">
        <v>3314</v>
      </c>
      <c r="B90" s="58" t="s">
        <v>18</v>
      </c>
      <c r="C90" s="59">
        <f t="shared" ref="C90:H90" si="12">SUM(C91:C94)</f>
        <v>1753</v>
      </c>
      <c r="D90" s="59">
        <f t="shared" si="12"/>
        <v>1753</v>
      </c>
      <c r="E90" s="77">
        <f t="shared" si="12"/>
        <v>1286019.8799999999</v>
      </c>
      <c r="F90" s="78">
        <f t="shared" si="12"/>
        <v>0</v>
      </c>
      <c r="G90" s="59">
        <f t="shared" si="12"/>
        <v>1937</v>
      </c>
      <c r="H90" s="59">
        <f t="shared" si="12"/>
        <v>1937</v>
      </c>
      <c r="I90" s="44"/>
      <c r="J90" s="44"/>
    </row>
    <row r="91" spans="1:10" s="45" customFormat="1" x14ac:dyDescent="0.2">
      <c r="A91" s="69"/>
      <c r="B91" s="70" t="s">
        <v>160</v>
      </c>
      <c r="C91" s="71">
        <v>835</v>
      </c>
      <c r="D91" s="72">
        <v>835</v>
      </c>
      <c r="E91" s="73">
        <v>612195</v>
      </c>
      <c r="F91" s="81"/>
      <c r="G91" s="72">
        <v>950</v>
      </c>
      <c r="H91" s="72">
        <f>SUM(F91:G91)</f>
        <v>950</v>
      </c>
      <c r="I91" s="44"/>
      <c r="J91" s="44"/>
    </row>
    <row r="92" spans="1:10" s="45" customFormat="1" x14ac:dyDescent="0.2">
      <c r="A92" s="69"/>
      <c r="B92" s="70" t="s">
        <v>30</v>
      </c>
      <c r="C92" s="71">
        <v>284</v>
      </c>
      <c r="D92" s="72">
        <v>284</v>
      </c>
      <c r="E92" s="73">
        <v>208148</v>
      </c>
      <c r="F92" s="81"/>
      <c r="G92" s="72">
        <v>324</v>
      </c>
      <c r="H92" s="72">
        <f>SUM(F92:G92)</f>
        <v>324</v>
      </c>
      <c r="I92" s="44"/>
      <c r="J92" s="44"/>
    </row>
    <row r="93" spans="1:10" s="45" customFormat="1" x14ac:dyDescent="0.2">
      <c r="A93" s="69"/>
      <c r="B93" s="70" t="s">
        <v>56</v>
      </c>
      <c r="C93" s="71">
        <v>17</v>
      </c>
      <c r="D93" s="72">
        <v>17</v>
      </c>
      <c r="E93" s="73">
        <v>0</v>
      </c>
      <c r="F93" s="81"/>
      <c r="G93" s="72">
        <v>19</v>
      </c>
      <c r="H93" s="72">
        <f>SUM(F93:G93)</f>
        <v>19</v>
      </c>
      <c r="I93" s="44"/>
      <c r="J93" s="44"/>
    </row>
    <row r="94" spans="1:10" s="45" customFormat="1" x14ac:dyDescent="0.2">
      <c r="A94" s="69"/>
      <c r="B94" s="70" t="s">
        <v>33</v>
      </c>
      <c r="C94" s="71">
        <v>617</v>
      </c>
      <c r="D94" s="72">
        <v>617</v>
      </c>
      <c r="E94" s="73">
        <v>465676.88</v>
      </c>
      <c r="F94" s="81"/>
      <c r="G94" s="72">
        <v>644</v>
      </c>
      <c r="H94" s="72">
        <f>SUM(F94:G94)</f>
        <v>644</v>
      </c>
      <c r="I94" s="44"/>
      <c r="J94" s="44"/>
    </row>
    <row r="95" spans="1:10" s="45" customFormat="1" x14ac:dyDescent="0.2">
      <c r="A95" s="87"/>
      <c r="B95" s="88"/>
      <c r="C95" s="129"/>
      <c r="D95" s="111"/>
      <c r="E95" s="84"/>
      <c r="F95" s="111"/>
      <c r="I95" s="44"/>
      <c r="J95" s="44"/>
    </row>
    <row r="96" spans="1:10" s="45" customFormat="1" x14ac:dyDescent="0.2">
      <c r="A96" s="57">
        <v>3315</v>
      </c>
      <c r="B96" s="58" t="s">
        <v>101</v>
      </c>
      <c r="C96" s="59">
        <f t="shared" ref="C96:H96" si="13">SUM(C97:C98)</f>
        <v>186</v>
      </c>
      <c r="D96" s="59">
        <f t="shared" si="13"/>
        <v>186</v>
      </c>
      <c r="E96" s="77">
        <f t="shared" si="13"/>
        <v>106467.5</v>
      </c>
      <c r="F96" s="78">
        <f t="shared" si="13"/>
        <v>0</v>
      </c>
      <c r="G96" s="59">
        <f t="shared" si="13"/>
        <v>200</v>
      </c>
      <c r="H96" s="59">
        <f t="shared" si="13"/>
        <v>200</v>
      </c>
      <c r="I96" s="44"/>
      <c r="J96" s="44"/>
    </row>
    <row r="97" spans="1:10" s="45" customFormat="1" x14ac:dyDescent="0.2">
      <c r="A97" s="69"/>
      <c r="B97" s="13" t="s">
        <v>325</v>
      </c>
      <c r="C97" s="130">
        <v>137</v>
      </c>
      <c r="D97" s="66">
        <v>137</v>
      </c>
      <c r="E97" s="73">
        <v>60277.5</v>
      </c>
      <c r="F97" s="68"/>
      <c r="G97" s="66">
        <v>129</v>
      </c>
      <c r="H97" s="66">
        <f>SUM(F97:G97)</f>
        <v>129</v>
      </c>
      <c r="I97" s="44"/>
      <c r="J97" s="44"/>
    </row>
    <row r="98" spans="1:10" s="45" customFormat="1" x14ac:dyDescent="0.2">
      <c r="A98" s="69"/>
      <c r="B98" s="70" t="s">
        <v>178</v>
      </c>
      <c r="C98" s="130">
        <v>49</v>
      </c>
      <c r="D98" s="66">
        <v>49</v>
      </c>
      <c r="E98" s="73">
        <v>46190</v>
      </c>
      <c r="F98" s="68"/>
      <c r="G98" s="66">
        <v>71</v>
      </c>
      <c r="H98" s="66">
        <f>SUM(F98:G98)</f>
        <v>71</v>
      </c>
      <c r="I98" s="44"/>
      <c r="J98" s="44"/>
    </row>
    <row r="99" spans="1:10" s="45" customFormat="1" x14ac:dyDescent="0.2">
      <c r="A99" s="87"/>
      <c r="B99" s="88"/>
      <c r="C99" s="129"/>
      <c r="D99" s="111"/>
      <c r="E99" s="75"/>
      <c r="F99" s="76"/>
      <c r="I99" s="44"/>
      <c r="J99" s="44"/>
    </row>
    <row r="100" spans="1:10" s="103" customFormat="1" x14ac:dyDescent="0.2">
      <c r="A100" s="57">
        <v>3319</v>
      </c>
      <c r="B100" s="58" t="s">
        <v>19</v>
      </c>
      <c r="C100" s="59">
        <f t="shared" ref="C100:H100" si="14">SUM(C101:C107)</f>
        <v>3483</v>
      </c>
      <c r="D100" s="59">
        <f t="shared" si="14"/>
        <v>4378</v>
      </c>
      <c r="E100" s="77">
        <f t="shared" si="14"/>
        <v>3685304.66</v>
      </c>
      <c r="F100" s="78">
        <f t="shared" si="14"/>
        <v>0</v>
      </c>
      <c r="G100" s="59">
        <f t="shared" si="14"/>
        <v>3729</v>
      </c>
      <c r="H100" s="59">
        <f t="shared" si="14"/>
        <v>3729</v>
      </c>
      <c r="I100" s="101"/>
      <c r="J100" s="102"/>
    </row>
    <row r="101" spans="1:10" s="45" customFormat="1" x14ac:dyDescent="0.2">
      <c r="A101" s="79"/>
      <c r="B101" s="13" t="s">
        <v>326</v>
      </c>
      <c r="C101" s="71">
        <v>1888</v>
      </c>
      <c r="D101" s="72">
        <v>2488</v>
      </c>
      <c r="E101" s="73">
        <v>2357793.2400000002</v>
      </c>
      <c r="F101" s="81"/>
      <c r="G101" s="72">
        <v>1858</v>
      </c>
      <c r="H101" s="72">
        <f t="shared" ref="H101:H107" si="15">SUM(F101:G101)</f>
        <v>1858</v>
      </c>
      <c r="I101" s="131"/>
      <c r="J101" s="132"/>
    </row>
    <row r="102" spans="1:10" s="45" customFormat="1" x14ac:dyDescent="0.2">
      <c r="A102" s="79"/>
      <c r="B102" s="70" t="s">
        <v>161</v>
      </c>
      <c r="C102" s="130">
        <v>1237</v>
      </c>
      <c r="D102" s="66">
        <v>1487</v>
      </c>
      <c r="E102" s="73">
        <v>993107.69</v>
      </c>
      <c r="F102" s="68"/>
      <c r="G102" s="66">
        <v>1527</v>
      </c>
      <c r="H102" s="72">
        <f t="shared" si="15"/>
        <v>1527</v>
      </c>
      <c r="I102" s="131"/>
      <c r="J102" s="132"/>
    </row>
    <row r="103" spans="1:10" s="45" customFormat="1" x14ac:dyDescent="0.2">
      <c r="A103" s="79"/>
      <c r="B103" s="13" t="s">
        <v>327</v>
      </c>
      <c r="C103" s="130"/>
      <c r="D103" s="66">
        <v>60</v>
      </c>
      <c r="E103" s="73">
        <v>50000</v>
      </c>
      <c r="F103" s="68"/>
      <c r="G103" s="66"/>
      <c r="H103" s="72">
        <f t="shared" si="15"/>
        <v>0</v>
      </c>
      <c r="I103" s="44"/>
      <c r="J103" s="44"/>
    </row>
    <row r="104" spans="1:10" s="134" customFormat="1" x14ac:dyDescent="0.2">
      <c r="A104" s="133"/>
      <c r="B104" s="13" t="s">
        <v>328</v>
      </c>
      <c r="C104" s="130">
        <v>45</v>
      </c>
      <c r="D104" s="66">
        <v>0</v>
      </c>
      <c r="E104" s="73">
        <v>0</v>
      </c>
      <c r="F104" s="68"/>
      <c r="G104" s="66"/>
      <c r="H104" s="72">
        <f t="shared" si="15"/>
        <v>0</v>
      </c>
      <c r="I104" s="44"/>
      <c r="J104" s="44"/>
    </row>
    <row r="105" spans="1:10" s="45" customFormat="1" x14ac:dyDescent="0.2">
      <c r="A105" s="79"/>
      <c r="B105" s="13" t="s">
        <v>329</v>
      </c>
      <c r="C105" s="130">
        <v>132</v>
      </c>
      <c r="D105" s="66">
        <v>132</v>
      </c>
      <c r="E105" s="73">
        <v>132000</v>
      </c>
      <c r="F105" s="68"/>
      <c r="G105" s="66">
        <v>132</v>
      </c>
      <c r="H105" s="72">
        <f t="shared" si="15"/>
        <v>132</v>
      </c>
      <c r="I105" s="44"/>
      <c r="J105" s="44"/>
    </row>
    <row r="106" spans="1:10" s="45" customFormat="1" x14ac:dyDescent="0.2">
      <c r="A106" s="79"/>
      <c r="B106" s="13" t="s">
        <v>330</v>
      </c>
      <c r="C106" s="130">
        <v>40</v>
      </c>
      <c r="D106" s="66">
        <v>40</v>
      </c>
      <c r="E106" s="73">
        <v>11363</v>
      </c>
      <c r="F106" s="68"/>
      <c r="G106" s="66">
        <v>40</v>
      </c>
      <c r="H106" s="72">
        <f t="shared" si="15"/>
        <v>40</v>
      </c>
      <c r="I106" s="44"/>
      <c r="J106" s="44"/>
    </row>
    <row r="107" spans="1:10" s="45" customFormat="1" x14ac:dyDescent="0.2">
      <c r="A107" s="79"/>
      <c r="B107" s="13" t="s">
        <v>331</v>
      </c>
      <c r="C107" s="130">
        <v>141</v>
      </c>
      <c r="D107" s="66">
        <v>171</v>
      </c>
      <c r="E107" s="73">
        <v>141040.73000000001</v>
      </c>
      <c r="F107" s="68"/>
      <c r="G107" s="66">
        <v>172</v>
      </c>
      <c r="H107" s="72">
        <f t="shared" si="15"/>
        <v>172</v>
      </c>
      <c r="I107" s="44"/>
      <c r="J107" s="44"/>
    </row>
    <row r="108" spans="1:10" s="75" customFormat="1" x14ac:dyDescent="0.2">
      <c r="A108" s="135"/>
      <c r="B108" s="88"/>
      <c r="C108" s="100"/>
      <c r="D108" s="91"/>
      <c r="F108" s="76"/>
      <c r="I108" s="86"/>
      <c r="J108" s="86"/>
    </row>
    <row r="109" spans="1:10" s="63" customFormat="1" x14ac:dyDescent="0.2">
      <c r="A109" s="57">
        <v>3322</v>
      </c>
      <c r="B109" s="58" t="s">
        <v>20</v>
      </c>
      <c r="C109" s="59">
        <f t="shared" ref="C109:H109" si="16">SUM(C110:C114)</f>
        <v>750</v>
      </c>
      <c r="D109" s="59">
        <f t="shared" si="16"/>
        <v>2438.5</v>
      </c>
      <c r="E109" s="77">
        <f t="shared" si="16"/>
        <v>733629</v>
      </c>
      <c r="F109" s="78">
        <f t="shared" si="16"/>
        <v>0</v>
      </c>
      <c r="G109" s="78">
        <f t="shared" si="16"/>
        <v>850</v>
      </c>
      <c r="H109" s="78">
        <f t="shared" si="16"/>
        <v>850</v>
      </c>
      <c r="I109" s="44"/>
      <c r="J109" s="62"/>
    </row>
    <row r="110" spans="1:10" s="45" customFormat="1" x14ac:dyDescent="0.2">
      <c r="A110" s="136"/>
      <c r="B110" s="378" t="s">
        <v>332</v>
      </c>
      <c r="C110" s="71">
        <v>150</v>
      </c>
      <c r="D110" s="72">
        <v>150</v>
      </c>
      <c r="E110" s="73">
        <v>86904</v>
      </c>
      <c r="F110" s="81"/>
      <c r="G110" s="72">
        <v>150</v>
      </c>
      <c r="H110" s="72">
        <f>SUM(F110:G110)</f>
        <v>150</v>
      </c>
      <c r="I110" s="44"/>
      <c r="J110" s="44"/>
    </row>
    <row r="111" spans="1:10" s="45" customFormat="1" x14ac:dyDescent="0.2">
      <c r="A111" s="136"/>
      <c r="B111" s="378" t="s">
        <v>333</v>
      </c>
      <c r="C111" s="71"/>
      <c r="D111" s="72">
        <v>8.5</v>
      </c>
      <c r="E111" s="73">
        <v>0</v>
      </c>
      <c r="F111" s="81"/>
      <c r="G111" s="72"/>
      <c r="H111" s="72">
        <f>SUM(F111:G111)</f>
        <v>0</v>
      </c>
      <c r="I111" s="44"/>
      <c r="J111" s="44"/>
    </row>
    <row r="112" spans="1:10" s="45" customFormat="1" x14ac:dyDescent="0.2">
      <c r="A112" s="136"/>
      <c r="B112" s="378" t="s">
        <v>334</v>
      </c>
      <c r="C112" s="130">
        <v>300</v>
      </c>
      <c r="D112" s="66">
        <v>300</v>
      </c>
      <c r="E112" s="73">
        <v>24725</v>
      </c>
      <c r="F112" s="68"/>
      <c r="G112" s="66">
        <v>300</v>
      </c>
      <c r="H112" s="72">
        <f>SUM(F112:G112)</f>
        <v>300</v>
      </c>
      <c r="I112" s="44"/>
      <c r="J112" s="44"/>
    </row>
    <row r="113" spans="1:10" s="45" customFormat="1" x14ac:dyDescent="0.2">
      <c r="A113" s="136"/>
      <c r="B113" s="378" t="s">
        <v>335</v>
      </c>
      <c r="C113" s="130"/>
      <c r="D113" s="66">
        <v>1585</v>
      </c>
      <c r="E113" s="73">
        <v>622000</v>
      </c>
      <c r="F113" s="68"/>
      <c r="G113" s="66"/>
      <c r="H113" s="72">
        <f>SUM(F113:G113)</f>
        <v>0</v>
      </c>
      <c r="I113" s="44"/>
      <c r="J113" s="44"/>
    </row>
    <row r="114" spans="1:10" s="45" customFormat="1" x14ac:dyDescent="0.2">
      <c r="A114" s="69"/>
      <c r="B114" s="360" t="s">
        <v>336</v>
      </c>
      <c r="C114" s="130">
        <v>300</v>
      </c>
      <c r="D114" s="66">
        <v>395</v>
      </c>
      <c r="E114" s="73">
        <v>0</v>
      </c>
      <c r="F114" s="68"/>
      <c r="G114" s="66">
        <v>400</v>
      </c>
      <c r="H114" s="72">
        <f>SUM(F114:G114)</f>
        <v>400</v>
      </c>
      <c r="I114" s="44"/>
      <c r="J114" s="44"/>
    </row>
    <row r="115" spans="1:10" s="45" customFormat="1" x14ac:dyDescent="0.2">
      <c r="A115" s="137"/>
      <c r="B115" s="138"/>
      <c r="C115" s="139"/>
      <c r="D115" s="91"/>
      <c r="E115" s="90"/>
      <c r="F115" s="96"/>
      <c r="G115" s="90"/>
      <c r="H115" s="90"/>
      <c r="I115" s="44"/>
      <c r="J115" s="44"/>
    </row>
    <row r="116" spans="1:10" s="63" customFormat="1" x14ac:dyDescent="0.2">
      <c r="A116" s="57">
        <v>3322</v>
      </c>
      <c r="B116" s="58" t="s">
        <v>157</v>
      </c>
      <c r="C116" s="59">
        <f t="shared" ref="C116:H116" si="17">SUM(C117)</f>
        <v>1025</v>
      </c>
      <c r="D116" s="59">
        <f t="shared" si="17"/>
        <v>1025</v>
      </c>
      <c r="E116" s="77">
        <f t="shared" si="17"/>
        <v>451188.33</v>
      </c>
      <c r="F116" s="78">
        <f t="shared" si="17"/>
        <v>0</v>
      </c>
      <c r="G116" s="59">
        <f t="shared" si="17"/>
        <v>985</v>
      </c>
      <c r="H116" s="59">
        <f t="shared" si="17"/>
        <v>985</v>
      </c>
      <c r="I116" s="44"/>
      <c r="J116" s="62"/>
    </row>
    <row r="117" spans="1:10" s="45" customFormat="1" x14ac:dyDescent="0.2">
      <c r="A117" s="136"/>
      <c r="B117" s="378" t="s">
        <v>337</v>
      </c>
      <c r="C117" s="130">
        <v>1025</v>
      </c>
      <c r="D117" s="66">
        <v>1025</v>
      </c>
      <c r="E117" s="73">
        <v>451188.33</v>
      </c>
      <c r="F117" s="68"/>
      <c r="G117" s="66">
        <v>985</v>
      </c>
      <c r="H117" s="66">
        <f>SUM(F117:G117)</f>
        <v>985</v>
      </c>
      <c r="I117" s="44"/>
      <c r="J117" s="44"/>
    </row>
    <row r="118" spans="1:10" s="45" customFormat="1" x14ac:dyDescent="0.2">
      <c r="A118" s="140"/>
      <c r="B118" s="141"/>
      <c r="C118" s="110"/>
      <c r="D118" s="76"/>
      <c r="E118" s="84"/>
      <c r="F118" s="76"/>
      <c r="G118" s="84"/>
      <c r="H118" s="84"/>
      <c r="I118" s="44"/>
      <c r="J118" s="44"/>
    </row>
    <row r="119" spans="1:10" s="45" customFormat="1" x14ac:dyDescent="0.2">
      <c r="A119" s="57">
        <v>3341</v>
      </c>
      <c r="B119" s="58" t="s">
        <v>67</v>
      </c>
      <c r="C119" s="59">
        <f t="shared" ref="C119:H119" si="18">SUM(C120:C121)</f>
        <v>1021</v>
      </c>
      <c r="D119" s="59">
        <f t="shared" si="18"/>
        <v>1021</v>
      </c>
      <c r="E119" s="77">
        <f t="shared" si="18"/>
        <v>818745</v>
      </c>
      <c r="F119" s="78">
        <f t="shared" si="18"/>
        <v>0</v>
      </c>
      <c r="G119" s="59">
        <f t="shared" si="18"/>
        <v>1037</v>
      </c>
      <c r="H119" s="59">
        <f t="shared" si="18"/>
        <v>1037</v>
      </c>
      <c r="I119" s="44"/>
      <c r="J119" s="44"/>
    </row>
    <row r="120" spans="1:10" s="45" customFormat="1" x14ac:dyDescent="0.2">
      <c r="A120" s="69"/>
      <c r="B120" s="13" t="s">
        <v>338</v>
      </c>
      <c r="C120" s="71">
        <v>971</v>
      </c>
      <c r="D120" s="72">
        <v>971</v>
      </c>
      <c r="E120" s="73">
        <v>806200</v>
      </c>
      <c r="F120" s="81"/>
      <c r="G120" s="72">
        <v>987</v>
      </c>
      <c r="H120" s="72">
        <f>SUM(F120:G120)</f>
        <v>987</v>
      </c>
      <c r="I120" s="44"/>
      <c r="J120" s="44"/>
    </row>
    <row r="121" spans="1:10" s="45" customFormat="1" x14ac:dyDescent="0.2">
      <c r="A121" s="69"/>
      <c r="B121" s="13" t="s">
        <v>339</v>
      </c>
      <c r="C121" s="71">
        <v>50</v>
      </c>
      <c r="D121" s="72">
        <v>50</v>
      </c>
      <c r="E121" s="73">
        <v>12545</v>
      </c>
      <c r="F121" s="81"/>
      <c r="G121" s="72">
        <v>50</v>
      </c>
      <c r="H121" s="72">
        <f>SUM(F121:G121)</f>
        <v>50</v>
      </c>
      <c r="I121" s="44"/>
      <c r="J121" s="44"/>
    </row>
    <row r="122" spans="1:10" s="45" customFormat="1" x14ac:dyDescent="0.2">
      <c r="A122" s="31"/>
      <c r="B122" s="142"/>
      <c r="C122" s="129"/>
      <c r="D122" s="111"/>
      <c r="E122" s="75"/>
      <c r="F122" s="76"/>
      <c r="I122" s="44"/>
      <c r="J122" s="44"/>
    </row>
    <row r="123" spans="1:10" s="103" customFormat="1" x14ac:dyDescent="0.2">
      <c r="A123" s="57">
        <v>3349</v>
      </c>
      <c r="B123" s="58" t="s">
        <v>68</v>
      </c>
      <c r="C123" s="143">
        <v>330</v>
      </c>
      <c r="D123" s="143">
        <v>330</v>
      </c>
      <c r="E123" s="144">
        <v>189597</v>
      </c>
      <c r="F123" s="145"/>
      <c r="G123" s="143">
        <v>330</v>
      </c>
      <c r="H123" s="143">
        <f>SUM(F123:G123)</f>
        <v>330</v>
      </c>
      <c r="I123" s="101"/>
      <c r="J123" s="102"/>
    </row>
    <row r="124" spans="1:10" s="103" customFormat="1" x14ac:dyDescent="0.2">
      <c r="A124" s="98"/>
      <c r="B124" s="146"/>
      <c r="C124" s="129"/>
      <c r="D124" s="129"/>
      <c r="E124" s="147"/>
      <c r="F124" s="129"/>
      <c r="I124" s="101"/>
      <c r="J124" s="102"/>
    </row>
    <row r="125" spans="1:10" s="103" customFormat="1" x14ac:dyDescent="0.2">
      <c r="A125" s="57">
        <v>3399</v>
      </c>
      <c r="B125" s="58" t="s">
        <v>69</v>
      </c>
      <c r="C125" s="143">
        <v>190</v>
      </c>
      <c r="D125" s="143">
        <v>190</v>
      </c>
      <c r="E125" s="144">
        <v>80065</v>
      </c>
      <c r="F125" s="145"/>
      <c r="G125" s="143">
        <v>195</v>
      </c>
      <c r="H125" s="143">
        <f>SUM(F125:G125)</f>
        <v>195</v>
      </c>
      <c r="I125" s="101"/>
      <c r="J125" s="102"/>
    </row>
    <row r="126" spans="1:10" s="103" customFormat="1" x14ac:dyDescent="0.2">
      <c r="A126" s="98"/>
      <c r="B126" s="146"/>
      <c r="C126" s="129"/>
      <c r="D126" s="129"/>
      <c r="E126" s="109"/>
      <c r="F126" s="110"/>
      <c r="I126" s="101"/>
      <c r="J126" s="102"/>
    </row>
    <row r="127" spans="1:10" s="45" customFormat="1" x14ac:dyDescent="0.2">
      <c r="A127" s="57">
        <v>3412</v>
      </c>
      <c r="B127" s="58" t="s">
        <v>203</v>
      </c>
      <c r="C127" s="59">
        <f>SUM(C128:C128)</f>
        <v>0</v>
      </c>
      <c r="D127" s="59">
        <f>SUM(D128:D128)</f>
        <v>80</v>
      </c>
      <c r="E127" s="77">
        <f>SUM(E128:E128)</f>
        <v>72600</v>
      </c>
      <c r="F127" s="78">
        <f>SUM(F128)</f>
        <v>0</v>
      </c>
      <c r="G127" s="78">
        <f>SUM(G128)</f>
        <v>0</v>
      </c>
      <c r="H127" s="78">
        <f>SUM(H128)</f>
        <v>0</v>
      </c>
      <c r="I127" s="44"/>
      <c r="J127" s="44"/>
    </row>
    <row r="128" spans="1:10" s="7" customFormat="1" x14ac:dyDescent="0.2">
      <c r="A128" s="14"/>
      <c r="B128" s="13" t="s">
        <v>304</v>
      </c>
      <c r="C128" s="365"/>
      <c r="D128" s="366">
        <v>80</v>
      </c>
      <c r="E128" s="362">
        <v>72600</v>
      </c>
      <c r="F128" s="367"/>
      <c r="G128" s="366"/>
      <c r="H128" s="366">
        <f>SUM(F128:G128)</f>
        <v>0</v>
      </c>
    </row>
    <row r="129" spans="1:12" s="103" customFormat="1" x14ac:dyDescent="0.2">
      <c r="A129" s="98"/>
      <c r="B129" s="146"/>
      <c r="C129" s="129"/>
      <c r="D129" s="129"/>
      <c r="E129" s="109"/>
      <c r="F129" s="110"/>
      <c r="I129" s="101"/>
      <c r="J129" s="102"/>
    </row>
    <row r="130" spans="1:12" s="45" customFormat="1" x14ac:dyDescent="0.2">
      <c r="A130" s="57">
        <v>3421</v>
      </c>
      <c r="B130" s="58" t="s">
        <v>108</v>
      </c>
      <c r="C130" s="59">
        <f t="shared" ref="C130:H130" si="19">SUM(C131:C131)</f>
        <v>399</v>
      </c>
      <c r="D130" s="59">
        <f t="shared" si="19"/>
        <v>399</v>
      </c>
      <c r="E130" s="77">
        <f t="shared" si="19"/>
        <v>333000</v>
      </c>
      <c r="F130" s="78">
        <f t="shared" si="19"/>
        <v>0</v>
      </c>
      <c r="G130" s="59">
        <f t="shared" si="19"/>
        <v>512</v>
      </c>
      <c r="H130" s="59">
        <f t="shared" si="19"/>
        <v>512</v>
      </c>
      <c r="I130" s="44"/>
      <c r="J130" s="44"/>
    </row>
    <row r="131" spans="1:12" s="45" customFormat="1" x14ac:dyDescent="0.2">
      <c r="A131" s="127"/>
      <c r="B131" s="70" t="s">
        <v>107</v>
      </c>
      <c r="C131" s="130">
        <v>399</v>
      </c>
      <c r="D131" s="66">
        <v>399</v>
      </c>
      <c r="E131" s="73">
        <v>333000</v>
      </c>
      <c r="F131" s="68"/>
      <c r="G131" s="66">
        <v>512</v>
      </c>
      <c r="H131" s="66">
        <f>SUM(F131:G131)</f>
        <v>512</v>
      </c>
      <c r="I131" s="148"/>
      <c r="J131" s="149"/>
    </row>
    <row r="132" spans="1:12" s="45" customFormat="1" x14ac:dyDescent="0.2">
      <c r="A132" s="128"/>
      <c r="B132" s="150"/>
      <c r="C132" s="129"/>
      <c r="D132" s="111"/>
      <c r="E132" s="75"/>
      <c r="F132" s="76"/>
      <c r="I132" s="148"/>
      <c r="J132" s="149"/>
    </row>
    <row r="133" spans="1:12" s="103" customFormat="1" x14ac:dyDescent="0.2">
      <c r="A133" s="57">
        <v>3429</v>
      </c>
      <c r="B133" s="58" t="s">
        <v>70</v>
      </c>
      <c r="C133" s="59">
        <f t="shared" ref="C133:H133" si="20">SUM(C134:C139)</f>
        <v>5830</v>
      </c>
      <c r="D133" s="59">
        <f t="shared" si="20"/>
        <v>6132</v>
      </c>
      <c r="E133" s="77">
        <f t="shared" si="20"/>
        <v>5952280.2199999997</v>
      </c>
      <c r="F133" s="78">
        <f t="shared" si="20"/>
        <v>0</v>
      </c>
      <c r="G133" s="78">
        <f t="shared" si="20"/>
        <v>3630</v>
      </c>
      <c r="H133" s="78">
        <f t="shared" si="20"/>
        <v>3630</v>
      </c>
      <c r="I133" s="101"/>
      <c r="J133" s="102"/>
    </row>
    <row r="134" spans="1:12" s="45" customFormat="1" x14ac:dyDescent="0.2">
      <c r="A134" s="136"/>
      <c r="B134" s="13" t="s">
        <v>340</v>
      </c>
      <c r="C134" s="71">
        <v>590</v>
      </c>
      <c r="D134" s="72">
        <v>590</v>
      </c>
      <c r="E134" s="73">
        <v>504163.2</v>
      </c>
      <c r="F134" s="81"/>
      <c r="G134" s="72">
        <v>590</v>
      </c>
      <c r="H134" s="72">
        <f>SUM(F134:G134)</f>
        <v>590</v>
      </c>
      <c r="I134" s="44"/>
      <c r="J134" s="44"/>
    </row>
    <row r="135" spans="1:12" s="45" customFormat="1" ht="14.25" customHeight="1" x14ac:dyDescent="0.2">
      <c r="A135" s="136"/>
      <c r="B135" s="13" t="s">
        <v>341</v>
      </c>
      <c r="C135" s="71">
        <v>40</v>
      </c>
      <c r="D135" s="72">
        <v>40</v>
      </c>
      <c r="E135" s="73">
        <v>23682.12</v>
      </c>
      <c r="F135" s="81"/>
      <c r="G135" s="72">
        <v>40</v>
      </c>
      <c r="H135" s="72">
        <f>SUM(F135:G135)</f>
        <v>40</v>
      </c>
      <c r="I135" s="151"/>
      <c r="J135" s="152"/>
      <c r="K135" s="152"/>
      <c r="L135" s="152"/>
    </row>
    <row r="136" spans="1:12" s="45" customFormat="1" x14ac:dyDescent="0.2">
      <c r="A136" s="136"/>
      <c r="B136" s="13" t="s">
        <v>342</v>
      </c>
      <c r="C136" s="71">
        <v>2200</v>
      </c>
      <c r="D136" s="72">
        <v>2450</v>
      </c>
      <c r="E136" s="73">
        <v>2448376.9</v>
      </c>
      <c r="F136" s="81"/>
      <c r="G136" s="72"/>
      <c r="H136" s="72">
        <f>SUM(F136:G136)</f>
        <v>0</v>
      </c>
      <c r="I136" s="148"/>
      <c r="J136" s="149"/>
    </row>
    <row r="137" spans="1:12" s="45" customFormat="1" x14ac:dyDescent="0.2">
      <c r="A137" s="136"/>
      <c r="B137" s="13" t="s">
        <v>343</v>
      </c>
      <c r="C137" s="71"/>
      <c r="D137" s="72">
        <v>30</v>
      </c>
      <c r="E137" s="73">
        <v>23599</v>
      </c>
      <c r="F137" s="81"/>
      <c r="G137" s="72"/>
      <c r="H137" s="72"/>
      <c r="I137" s="153"/>
      <c r="J137" s="154"/>
    </row>
    <row r="138" spans="1:12" s="45" customFormat="1" x14ac:dyDescent="0.2">
      <c r="A138" s="136"/>
      <c r="B138" s="13" t="s">
        <v>344</v>
      </c>
      <c r="C138" s="155">
        <v>2000</v>
      </c>
      <c r="D138" s="156">
        <v>2106</v>
      </c>
      <c r="E138" s="73">
        <v>2036300</v>
      </c>
      <c r="F138" s="157"/>
      <c r="G138" s="156">
        <v>2000</v>
      </c>
      <c r="H138" s="72">
        <f>SUM(F138:G138)</f>
        <v>2000</v>
      </c>
      <c r="I138" s="44"/>
      <c r="J138" s="44"/>
    </row>
    <row r="139" spans="1:12" s="45" customFormat="1" x14ac:dyDescent="0.2">
      <c r="A139" s="136"/>
      <c r="B139" s="13" t="s">
        <v>345</v>
      </c>
      <c r="C139" s="155">
        <v>1000</v>
      </c>
      <c r="D139" s="156">
        <v>916</v>
      </c>
      <c r="E139" s="73">
        <v>916159</v>
      </c>
      <c r="F139" s="157"/>
      <c r="G139" s="156">
        <v>1000</v>
      </c>
      <c r="H139" s="72">
        <f>SUM(F139:G139)</f>
        <v>1000</v>
      </c>
      <c r="I139" s="44"/>
      <c r="J139" s="44"/>
    </row>
    <row r="140" spans="1:12" s="45" customFormat="1" x14ac:dyDescent="0.2">
      <c r="A140" s="158"/>
      <c r="B140" s="88"/>
      <c r="C140" s="100"/>
      <c r="D140" s="91"/>
      <c r="E140" s="75"/>
      <c r="F140" s="91"/>
      <c r="I140" s="44"/>
      <c r="J140" s="44"/>
    </row>
    <row r="141" spans="1:12" s="45" customFormat="1" x14ac:dyDescent="0.2">
      <c r="A141" s="57">
        <v>3612</v>
      </c>
      <c r="B141" s="58" t="s">
        <v>6</v>
      </c>
      <c r="C141" s="59">
        <f t="shared" ref="C141:H141" si="21">SUM(C142:C145)</f>
        <v>18881</v>
      </c>
      <c r="D141" s="59">
        <f t="shared" si="21"/>
        <v>43188</v>
      </c>
      <c r="E141" s="77">
        <f t="shared" si="21"/>
        <v>16245852.57</v>
      </c>
      <c r="F141" s="78">
        <f t="shared" si="21"/>
        <v>17500</v>
      </c>
      <c r="G141" s="59">
        <f t="shared" si="21"/>
        <v>20112</v>
      </c>
      <c r="H141" s="59">
        <f t="shared" si="21"/>
        <v>37612</v>
      </c>
      <c r="I141" s="44"/>
      <c r="J141" s="44"/>
    </row>
    <row r="142" spans="1:12" s="45" customFormat="1" ht="12.75" customHeight="1" x14ac:dyDescent="0.2">
      <c r="A142" s="159"/>
      <c r="B142" s="13" t="s">
        <v>346</v>
      </c>
      <c r="C142" s="71">
        <v>18881</v>
      </c>
      <c r="D142" s="72">
        <v>23809</v>
      </c>
      <c r="E142" s="73">
        <v>14515855.43</v>
      </c>
      <c r="F142" s="81"/>
      <c r="G142" s="72">
        <v>20112</v>
      </c>
      <c r="H142" s="72">
        <f>SUM(F142:G142)</f>
        <v>20112</v>
      </c>
      <c r="I142" s="152"/>
      <c r="J142" s="152"/>
    </row>
    <row r="143" spans="1:12" s="45" customFormat="1" x14ac:dyDescent="0.2">
      <c r="A143" s="159"/>
      <c r="B143" s="13" t="s">
        <v>347</v>
      </c>
      <c r="C143" s="71"/>
      <c r="D143" s="72">
        <v>82</v>
      </c>
      <c r="E143" s="73">
        <v>81450</v>
      </c>
      <c r="F143" s="81">
        <v>3000</v>
      </c>
      <c r="G143" s="72"/>
      <c r="H143" s="72">
        <f>SUM(F143:G143)</f>
        <v>3000</v>
      </c>
      <c r="I143" s="397"/>
      <c r="J143" s="161"/>
    </row>
    <row r="144" spans="1:12" s="45" customFormat="1" x14ac:dyDescent="0.2">
      <c r="A144" s="159"/>
      <c r="B144" s="13" t="s">
        <v>348</v>
      </c>
      <c r="C144" s="71"/>
      <c r="D144" s="72">
        <v>200</v>
      </c>
      <c r="E144" s="73">
        <v>0</v>
      </c>
      <c r="F144" s="81"/>
      <c r="G144" s="72"/>
      <c r="H144" s="72"/>
      <c r="I144" s="83"/>
      <c r="J144" s="161"/>
    </row>
    <row r="145" spans="1:10" s="126" customFormat="1" x14ac:dyDescent="0.2">
      <c r="A145" s="162"/>
      <c r="B145" s="163" t="s">
        <v>349</v>
      </c>
      <c r="C145" s="121"/>
      <c r="D145" s="122">
        <v>19097</v>
      </c>
      <c r="E145" s="123">
        <v>1648547.14</v>
      </c>
      <c r="F145" s="124">
        <v>14500</v>
      </c>
      <c r="G145" s="122"/>
      <c r="H145" s="122">
        <f>SUM(F145:G145)</f>
        <v>14500</v>
      </c>
      <c r="I145" s="164"/>
      <c r="J145" s="165"/>
    </row>
    <row r="146" spans="1:10" s="45" customFormat="1" x14ac:dyDescent="0.2">
      <c r="A146" s="87"/>
      <c r="B146" s="88"/>
      <c r="C146" s="129"/>
      <c r="D146" s="111"/>
      <c r="E146" s="90"/>
      <c r="F146" s="111"/>
      <c r="I146" s="165"/>
      <c r="J146" s="165"/>
    </row>
    <row r="147" spans="1:10" s="45" customFormat="1" x14ac:dyDescent="0.2">
      <c r="A147" s="57">
        <v>3613</v>
      </c>
      <c r="B147" s="58" t="s">
        <v>0</v>
      </c>
      <c r="C147" s="59">
        <f>SUM(C148:C152)</f>
        <v>3200</v>
      </c>
      <c r="D147" s="59">
        <f>SUM(D148:D152)</f>
        <v>5390</v>
      </c>
      <c r="E147" s="77">
        <f>SUM(E148:E152)</f>
        <v>3794895.1300000004</v>
      </c>
      <c r="F147" s="59">
        <f>SUM(F148:F153)</f>
        <v>2180</v>
      </c>
      <c r="G147" s="59">
        <f>SUM(G148:G153)</f>
        <v>3410</v>
      </c>
      <c r="H147" s="59">
        <f>SUM(H148:H153)</f>
        <v>5590</v>
      </c>
      <c r="I147" s="44"/>
      <c r="J147" s="44"/>
    </row>
    <row r="148" spans="1:10" s="45" customFormat="1" x14ac:dyDescent="0.2">
      <c r="A148" s="159"/>
      <c r="B148" s="13" t="s">
        <v>350</v>
      </c>
      <c r="C148" s="130">
        <f>200+900+150+250</f>
        <v>1500</v>
      </c>
      <c r="D148" s="66">
        <v>1545</v>
      </c>
      <c r="E148" s="73">
        <v>1087217.1000000001</v>
      </c>
      <c r="F148" s="68"/>
      <c r="G148" s="66">
        <v>1540</v>
      </c>
      <c r="H148" s="66">
        <f t="shared" ref="H148:H153" si="22">SUM(F148:G148)</f>
        <v>1540</v>
      </c>
      <c r="I148" s="82"/>
      <c r="J148" s="161"/>
    </row>
    <row r="149" spans="1:10" s="45" customFormat="1" x14ac:dyDescent="0.2">
      <c r="A149" s="159"/>
      <c r="B149" s="13" t="s">
        <v>351</v>
      </c>
      <c r="C149" s="130">
        <f>20+80+1600</f>
        <v>1700</v>
      </c>
      <c r="D149" s="66">
        <v>2710</v>
      </c>
      <c r="E149" s="73">
        <v>1739035.35</v>
      </c>
      <c r="F149" s="68"/>
      <c r="G149" s="66">
        <v>1870</v>
      </c>
      <c r="H149" s="66">
        <f t="shared" si="22"/>
        <v>1870</v>
      </c>
      <c r="I149" s="160"/>
      <c r="J149" s="166"/>
    </row>
    <row r="150" spans="1:10" s="45" customFormat="1" x14ac:dyDescent="0.2">
      <c r="A150" s="159"/>
      <c r="B150" s="13" t="s">
        <v>352</v>
      </c>
      <c r="C150" s="130"/>
      <c r="D150" s="66">
        <v>335</v>
      </c>
      <c r="E150" s="73">
        <v>245327.5</v>
      </c>
      <c r="F150" s="68"/>
      <c r="G150" s="66"/>
      <c r="H150" s="66">
        <f t="shared" si="22"/>
        <v>0</v>
      </c>
      <c r="I150" s="167"/>
      <c r="J150" s="166"/>
    </row>
    <row r="151" spans="1:10" s="7" customFormat="1" x14ac:dyDescent="0.2">
      <c r="A151" s="368"/>
      <c r="B151" s="13" t="s">
        <v>246</v>
      </c>
      <c r="C151" s="365"/>
      <c r="D151" s="366">
        <v>50</v>
      </c>
      <c r="E151" s="362">
        <v>0</v>
      </c>
      <c r="F151" s="367"/>
      <c r="G151" s="366"/>
      <c r="H151" s="366">
        <f t="shared" si="22"/>
        <v>0</v>
      </c>
    </row>
    <row r="152" spans="1:10" s="7" customFormat="1" x14ac:dyDescent="0.2">
      <c r="A152" s="368"/>
      <c r="B152" s="13" t="s">
        <v>353</v>
      </c>
      <c r="C152" s="365"/>
      <c r="D152" s="366">
        <v>750</v>
      </c>
      <c r="E152" s="362">
        <v>723315.18</v>
      </c>
      <c r="F152" s="367"/>
      <c r="G152" s="366"/>
      <c r="H152" s="366">
        <f t="shared" si="22"/>
        <v>0</v>
      </c>
    </row>
    <row r="153" spans="1:10" s="45" customFormat="1" x14ac:dyDescent="0.2">
      <c r="A153" s="159"/>
      <c r="B153" s="13" t="s">
        <v>354</v>
      </c>
      <c r="C153" s="168"/>
      <c r="D153" s="66"/>
      <c r="E153" s="73"/>
      <c r="F153" s="68">
        <v>2180</v>
      </c>
      <c r="G153" s="66"/>
      <c r="H153" s="66">
        <f t="shared" si="22"/>
        <v>2180</v>
      </c>
      <c r="I153" s="44"/>
      <c r="J153" s="44"/>
    </row>
    <row r="154" spans="1:10" s="45" customFormat="1" x14ac:dyDescent="0.2">
      <c r="A154" s="31"/>
      <c r="B154" s="74"/>
      <c r="C154" s="129"/>
      <c r="D154" s="111"/>
      <c r="E154" s="90"/>
      <c r="F154" s="111"/>
      <c r="I154" s="44"/>
      <c r="J154" s="44"/>
    </row>
    <row r="155" spans="1:10" s="103" customFormat="1" x14ac:dyDescent="0.2">
      <c r="A155" s="57">
        <v>3631</v>
      </c>
      <c r="B155" s="58" t="s">
        <v>71</v>
      </c>
      <c r="C155" s="59">
        <f t="shared" ref="C155:H155" si="23">SUM(C156:C158)</f>
        <v>700</v>
      </c>
      <c r="D155" s="59">
        <f t="shared" si="23"/>
        <v>2267</v>
      </c>
      <c r="E155" s="77">
        <f t="shared" si="23"/>
        <v>2184738.69</v>
      </c>
      <c r="F155" s="78">
        <f t="shared" si="23"/>
        <v>0</v>
      </c>
      <c r="G155" s="78">
        <f t="shared" si="23"/>
        <v>100</v>
      </c>
      <c r="H155" s="78">
        <f t="shared" si="23"/>
        <v>100</v>
      </c>
      <c r="I155" s="101"/>
      <c r="J155" s="102"/>
    </row>
    <row r="156" spans="1:10" s="45" customFormat="1" x14ac:dyDescent="0.2">
      <c r="A156" s="69"/>
      <c r="B156" s="13" t="s">
        <v>355</v>
      </c>
      <c r="C156" s="71">
        <v>100</v>
      </c>
      <c r="D156" s="72">
        <v>100</v>
      </c>
      <c r="E156" s="73">
        <v>19231</v>
      </c>
      <c r="F156" s="81"/>
      <c r="G156" s="72">
        <v>100</v>
      </c>
      <c r="H156" s="72">
        <f>SUM(F156:G156)</f>
        <v>100</v>
      </c>
      <c r="I156" s="44"/>
      <c r="J156" s="44"/>
    </row>
    <row r="157" spans="1:10" s="45" customFormat="1" x14ac:dyDescent="0.2">
      <c r="A157" s="69"/>
      <c r="B157" s="13" t="s">
        <v>356</v>
      </c>
      <c r="C157" s="71"/>
      <c r="D157" s="72">
        <v>190</v>
      </c>
      <c r="E157" s="73">
        <v>189383</v>
      </c>
      <c r="F157" s="81"/>
      <c r="G157" s="72"/>
      <c r="H157" s="72">
        <f>SUM(F157:G157)</f>
        <v>0</v>
      </c>
      <c r="I157" s="44"/>
      <c r="J157" s="44"/>
    </row>
    <row r="158" spans="1:10" s="45" customFormat="1" x14ac:dyDescent="0.2">
      <c r="A158" s="69"/>
      <c r="B158" s="13" t="s">
        <v>357</v>
      </c>
      <c r="C158" s="71">
        <v>600</v>
      </c>
      <c r="D158" s="72">
        <v>1977</v>
      </c>
      <c r="E158" s="73">
        <v>1976124.69</v>
      </c>
      <c r="F158" s="81"/>
      <c r="G158" s="72"/>
      <c r="H158" s="72">
        <f>SUM(F158:G158)</f>
        <v>0</v>
      </c>
      <c r="I158" s="44"/>
      <c r="J158" s="44"/>
    </row>
    <row r="159" spans="1:10" s="45" customFormat="1" x14ac:dyDescent="0.2">
      <c r="A159" s="28"/>
      <c r="B159" s="74"/>
      <c r="C159" s="129"/>
      <c r="D159" s="111"/>
      <c r="E159" s="84"/>
      <c r="F159" s="111"/>
      <c r="I159" s="44"/>
      <c r="J159" s="44"/>
    </row>
    <row r="160" spans="1:10" s="103" customFormat="1" x14ac:dyDescent="0.2">
      <c r="A160" s="57">
        <v>3632</v>
      </c>
      <c r="B160" s="58" t="s">
        <v>72</v>
      </c>
      <c r="C160" s="59">
        <f t="shared" ref="C160:H160" si="24">SUM(C161:C161)</f>
        <v>20</v>
      </c>
      <c r="D160" s="59">
        <f t="shared" si="24"/>
        <v>20</v>
      </c>
      <c r="E160" s="77">
        <f t="shared" si="24"/>
        <v>0</v>
      </c>
      <c r="F160" s="78">
        <f t="shared" si="24"/>
        <v>0</v>
      </c>
      <c r="G160" s="59">
        <f t="shared" si="24"/>
        <v>20</v>
      </c>
      <c r="H160" s="59">
        <f t="shared" si="24"/>
        <v>20</v>
      </c>
      <c r="I160" s="101"/>
      <c r="J160" s="102"/>
    </row>
    <row r="161" spans="1:10" s="103" customFormat="1" x14ac:dyDescent="0.2">
      <c r="A161" s="94"/>
      <c r="B161" s="379" t="s">
        <v>358</v>
      </c>
      <c r="C161" s="71">
        <v>20</v>
      </c>
      <c r="D161" s="72">
        <v>20</v>
      </c>
      <c r="E161" s="73">
        <v>0</v>
      </c>
      <c r="F161" s="81"/>
      <c r="G161" s="72">
        <v>20</v>
      </c>
      <c r="H161" s="72">
        <f>SUM(F161:G161)</f>
        <v>20</v>
      </c>
      <c r="I161" s="101"/>
      <c r="J161" s="102"/>
    </row>
    <row r="162" spans="1:10" s="45" customFormat="1" x14ac:dyDescent="0.2">
      <c r="A162" s="31"/>
      <c r="B162" s="74"/>
      <c r="C162" s="129"/>
      <c r="D162" s="111"/>
      <c r="E162" s="84"/>
      <c r="F162" s="111"/>
      <c r="I162" s="44"/>
      <c r="J162" s="44"/>
    </row>
    <row r="163" spans="1:10" s="103" customFormat="1" x14ac:dyDescent="0.2">
      <c r="A163" s="57">
        <v>3633</v>
      </c>
      <c r="B163" s="58" t="s">
        <v>74</v>
      </c>
      <c r="C163" s="59">
        <f t="shared" ref="C163:H163" si="25">SUM(C164:C164)</f>
        <v>100</v>
      </c>
      <c r="D163" s="59">
        <f t="shared" si="25"/>
        <v>100</v>
      </c>
      <c r="E163" s="77">
        <f t="shared" si="25"/>
        <v>11253</v>
      </c>
      <c r="F163" s="78">
        <f t="shared" si="25"/>
        <v>0</v>
      </c>
      <c r="G163" s="59">
        <f t="shared" si="25"/>
        <v>100</v>
      </c>
      <c r="H163" s="59">
        <f t="shared" si="25"/>
        <v>100</v>
      </c>
      <c r="I163" s="101"/>
      <c r="J163" s="102"/>
    </row>
    <row r="164" spans="1:10" s="45" customFormat="1" x14ac:dyDescent="0.2">
      <c r="A164" s="69"/>
      <c r="B164" s="13" t="s">
        <v>359</v>
      </c>
      <c r="C164" s="71">
        <v>100</v>
      </c>
      <c r="D164" s="72">
        <v>100</v>
      </c>
      <c r="E164" s="73">
        <v>11253</v>
      </c>
      <c r="F164" s="81"/>
      <c r="G164" s="72">
        <v>100</v>
      </c>
      <c r="H164" s="72">
        <f>SUM(F164:G164)</f>
        <v>100</v>
      </c>
      <c r="I164" s="44"/>
      <c r="J164" s="44"/>
    </row>
    <row r="165" spans="1:10" s="45" customFormat="1" x14ac:dyDescent="0.2">
      <c r="A165" s="87"/>
      <c r="B165" s="88"/>
      <c r="C165" s="100"/>
      <c r="D165" s="91"/>
      <c r="E165" s="75"/>
      <c r="F165" s="76"/>
      <c r="I165" s="44"/>
      <c r="J165" s="44"/>
    </row>
    <row r="166" spans="1:10" s="103" customFormat="1" x14ac:dyDescent="0.2">
      <c r="A166" s="57">
        <v>3635</v>
      </c>
      <c r="B166" s="58" t="s">
        <v>75</v>
      </c>
      <c r="C166" s="59">
        <f>SUM(C167:C169)</f>
        <v>2980</v>
      </c>
      <c r="D166" s="59">
        <f>SUM(D167:D169)</f>
        <v>2623</v>
      </c>
      <c r="E166" s="77">
        <f>SUM(E167:E169)</f>
        <v>527620</v>
      </c>
      <c r="F166" s="78">
        <f>SUM(F167:F170)</f>
        <v>16000</v>
      </c>
      <c r="G166" s="78">
        <f>SUM(G167:G170)</f>
        <v>300</v>
      </c>
      <c r="H166" s="78">
        <f>SUM(H167:H170)</f>
        <v>16300</v>
      </c>
      <c r="I166" s="101"/>
      <c r="J166" s="102"/>
    </row>
    <row r="167" spans="1:10" s="45" customFormat="1" x14ac:dyDescent="0.2">
      <c r="A167" s="136"/>
      <c r="B167" s="380" t="s">
        <v>360</v>
      </c>
      <c r="C167" s="71">
        <v>1880</v>
      </c>
      <c r="D167" s="72">
        <v>100</v>
      </c>
      <c r="E167" s="73">
        <v>0</v>
      </c>
      <c r="F167" s="81">
        <v>1000</v>
      </c>
      <c r="G167" s="66"/>
      <c r="H167" s="66">
        <f>SUM(F167:G167)</f>
        <v>1000</v>
      </c>
      <c r="I167" s="44"/>
      <c r="J167" s="44"/>
    </row>
    <row r="168" spans="1:10" s="115" customFormat="1" x14ac:dyDescent="0.2">
      <c r="A168" s="136"/>
      <c r="B168" s="380" t="s">
        <v>361</v>
      </c>
      <c r="C168" s="97">
        <v>1100</v>
      </c>
      <c r="D168" s="72">
        <v>2330</v>
      </c>
      <c r="E168" s="73">
        <v>523620</v>
      </c>
      <c r="F168" s="81">
        <v>15000</v>
      </c>
      <c r="G168" s="66"/>
      <c r="H168" s="66">
        <f>SUM(F168:G168)</f>
        <v>15000</v>
      </c>
      <c r="I168" s="169"/>
      <c r="J168" s="44"/>
    </row>
    <row r="169" spans="1:10" s="45" customFormat="1" x14ac:dyDescent="0.2">
      <c r="A169" s="136"/>
      <c r="B169" s="380" t="s">
        <v>362</v>
      </c>
      <c r="C169" s="71"/>
      <c r="D169" s="72">
        <v>193</v>
      </c>
      <c r="E169" s="73">
        <v>4000</v>
      </c>
      <c r="F169" s="81"/>
      <c r="G169" s="66"/>
      <c r="H169" s="66">
        <f>SUM(F169:G169)</f>
        <v>0</v>
      </c>
      <c r="I169" s="44"/>
      <c r="J169" s="44"/>
    </row>
    <row r="170" spans="1:10" s="45" customFormat="1" x14ac:dyDescent="0.2">
      <c r="A170" s="136"/>
      <c r="B170" s="80" t="s">
        <v>255</v>
      </c>
      <c r="C170" s="71"/>
      <c r="D170" s="72"/>
      <c r="E170" s="170"/>
      <c r="F170" s="93"/>
      <c r="G170" s="66">
        <v>300</v>
      </c>
      <c r="H170" s="66">
        <f>SUM(F170:G170)</f>
        <v>300</v>
      </c>
      <c r="I170" s="44"/>
      <c r="J170" s="44"/>
    </row>
    <row r="171" spans="1:10" s="45" customFormat="1" x14ac:dyDescent="0.2">
      <c r="A171" s="158"/>
      <c r="B171" s="171"/>
      <c r="C171" s="129"/>
      <c r="D171" s="111"/>
      <c r="E171" s="90"/>
      <c r="F171" s="96"/>
      <c r="I171" s="44"/>
      <c r="J171" s="44"/>
    </row>
    <row r="172" spans="1:10" s="103" customFormat="1" x14ac:dyDescent="0.2">
      <c r="A172" s="57">
        <v>3639</v>
      </c>
      <c r="B172" s="58" t="s">
        <v>76</v>
      </c>
      <c r="C172" s="59">
        <f t="shared" ref="C172:H172" si="26">SUM(C173:C180)</f>
        <v>20105</v>
      </c>
      <c r="D172" s="59">
        <f t="shared" si="26"/>
        <v>24238</v>
      </c>
      <c r="E172" s="77">
        <f t="shared" si="26"/>
        <v>20174750.420000002</v>
      </c>
      <c r="F172" s="78">
        <f t="shared" si="26"/>
        <v>0</v>
      </c>
      <c r="G172" s="59">
        <f t="shared" si="26"/>
        <v>22980</v>
      </c>
      <c r="H172" s="59">
        <f t="shared" si="26"/>
        <v>22980</v>
      </c>
      <c r="I172" s="101"/>
      <c r="J172" s="102"/>
    </row>
    <row r="173" spans="1:10" s="103" customFormat="1" ht="25.5" customHeight="1" x14ac:dyDescent="0.2">
      <c r="A173" s="136"/>
      <c r="B173" s="70" t="s">
        <v>31</v>
      </c>
      <c r="C173" s="130">
        <v>19222</v>
      </c>
      <c r="D173" s="66">
        <v>20065</v>
      </c>
      <c r="E173" s="73">
        <v>16854000</v>
      </c>
      <c r="F173" s="68"/>
      <c r="G173" s="66">
        <v>22050</v>
      </c>
      <c r="H173" s="66">
        <f>SUM(F173:G173)</f>
        <v>22050</v>
      </c>
      <c r="I173" s="151"/>
      <c r="J173" s="152"/>
    </row>
    <row r="174" spans="1:10" s="103" customFormat="1" x14ac:dyDescent="0.2">
      <c r="A174" s="136"/>
      <c r="B174" s="70" t="s">
        <v>247</v>
      </c>
      <c r="C174" s="130"/>
      <c r="D174" s="66">
        <v>80</v>
      </c>
      <c r="E174" s="73">
        <v>65542</v>
      </c>
      <c r="F174" s="68"/>
      <c r="G174" s="66"/>
      <c r="H174" s="66">
        <f t="shared" ref="H174:H180" si="27">SUM(F174:G174)</f>
        <v>0</v>
      </c>
      <c r="I174" s="82"/>
      <c r="J174" s="83"/>
    </row>
    <row r="175" spans="1:10" s="103" customFormat="1" x14ac:dyDescent="0.2">
      <c r="A175" s="136"/>
      <c r="B175" s="70" t="s">
        <v>248</v>
      </c>
      <c r="C175" s="130"/>
      <c r="D175" s="66">
        <v>1800</v>
      </c>
      <c r="E175" s="73">
        <v>1800000</v>
      </c>
      <c r="F175" s="68"/>
      <c r="G175" s="66"/>
      <c r="H175" s="66">
        <f t="shared" si="27"/>
        <v>0</v>
      </c>
      <c r="I175" s="101"/>
      <c r="J175" s="102"/>
    </row>
    <row r="176" spans="1:10" s="103" customFormat="1" x14ac:dyDescent="0.2">
      <c r="A176" s="136"/>
      <c r="B176" s="13" t="s">
        <v>363</v>
      </c>
      <c r="C176" s="130">
        <v>300</v>
      </c>
      <c r="D176" s="66">
        <v>300</v>
      </c>
      <c r="E176" s="73">
        <v>299526</v>
      </c>
      <c r="F176" s="68"/>
      <c r="G176" s="66">
        <v>300</v>
      </c>
      <c r="H176" s="66">
        <f t="shared" si="27"/>
        <v>300</v>
      </c>
      <c r="I176" s="101"/>
      <c r="J176" s="102"/>
    </row>
    <row r="177" spans="1:10" s="103" customFormat="1" x14ac:dyDescent="0.2">
      <c r="A177" s="136"/>
      <c r="B177" s="13" t="s">
        <v>364</v>
      </c>
      <c r="C177" s="130"/>
      <c r="D177" s="66">
        <v>1159</v>
      </c>
      <c r="E177" s="73">
        <v>1124238</v>
      </c>
      <c r="F177" s="68"/>
      <c r="G177" s="66"/>
      <c r="H177" s="66">
        <f t="shared" si="27"/>
        <v>0</v>
      </c>
      <c r="I177" s="101"/>
      <c r="J177" s="102"/>
    </row>
    <row r="178" spans="1:10" s="103" customFormat="1" x14ac:dyDescent="0.2">
      <c r="A178" s="136"/>
      <c r="B178" s="13" t="s">
        <v>365</v>
      </c>
      <c r="C178" s="130">
        <v>15</v>
      </c>
      <c r="D178" s="66">
        <v>15</v>
      </c>
      <c r="E178" s="73">
        <v>2046.42</v>
      </c>
      <c r="F178" s="68"/>
      <c r="G178" s="66">
        <v>10</v>
      </c>
      <c r="H178" s="66">
        <f t="shared" si="27"/>
        <v>10</v>
      </c>
      <c r="I178" s="101"/>
      <c r="J178" s="102"/>
    </row>
    <row r="179" spans="1:10" s="103" customFormat="1" x14ac:dyDescent="0.2">
      <c r="A179" s="136"/>
      <c r="B179" s="13" t="s">
        <v>366</v>
      </c>
      <c r="C179" s="130">
        <v>5</v>
      </c>
      <c r="D179" s="66">
        <v>55</v>
      </c>
      <c r="E179" s="73">
        <v>4978</v>
      </c>
      <c r="F179" s="68"/>
      <c r="G179" s="66">
        <v>20</v>
      </c>
      <c r="H179" s="66">
        <f t="shared" si="27"/>
        <v>20</v>
      </c>
      <c r="I179" s="101"/>
      <c r="J179" s="102"/>
    </row>
    <row r="180" spans="1:10" s="45" customFormat="1" x14ac:dyDescent="0.2">
      <c r="A180" s="136"/>
      <c r="B180" s="381" t="s">
        <v>367</v>
      </c>
      <c r="C180" s="130">
        <v>563</v>
      </c>
      <c r="D180" s="66">
        <v>764</v>
      </c>
      <c r="E180" s="73">
        <v>24420</v>
      </c>
      <c r="F180" s="68"/>
      <c r="G180" s="66">
        <v>600</v>
      </c>
      <c r="H180" s="66">
        <f t="shared" si="27"/>
        <v>600</v>
      </c>
      <c r="I180" s="44"/>
      <c r="J180" s="44"/>
    </row>
    <row r="181" spans="1:10" s="45" customFormat="1" x14ac:dyDescent="0.2">
      <c r="A181" s="128"/>
      <c r="B181" s="172"/>
      <c r="C181" s="129"/>
      <c r="D181" s="111"/>
      <c r="E181" s="75"/>
      <c r="F181" s="76"/>
      <c r="I181" s="44"/>
      <c r="J181" s="44"/>
    </row>
    <row r="182" spans="1:10" s="45" customFormat="1" x14ac:dyDescent="0.2">
      <c r="A182" s="57">
        <v>3713</v>
      </c>
      <c r="B182" s="58" t="s">
        <v>204</v>
      </c>
      <c r="C182" s="59">
        <f t="shared" ref="C182:H182" si="28">SUM(C183)</f>
        <v>0</v>
      </c>
      <c r="D182" s="59">
        <f t="shared" si="28"/>
        <v>159.5</v>
      </c>
      <c r="E182" s="77">
        <f t="shared" si="28"/>
        <v>119346</v>
      </c>
      <c r="F182" s="78">
        <f t="shared" si="28"/>
        <v>525</v>
      </c>
      <c r="G182" s="59">
        <f t="shared" si="28"/>
        <v>0</v>
      </c>
      <c r="H182" s="59">
        <f t="shared" si="28"/>
        <v>525</v>
      </c>
      <c r="I182" s="44"/>
      <c r="J182" s="44"/>
    </row>
    <row r="183" spans="1:10" s="45" customFormat="1" x14ac:dyDescent="0.2">
      <c r="A183" s="92"/>
      <c r="B183" s="379" t="s">
        <v>368</v>
      </c>
      <c r="C183" s="71">
        <v>0</v>
      </c>
      <c r="D183" s="72">
        <v>159.5</v>
      </c>
      <c r="E183" s="73">
        <v>119346</v>
      </c>
      <c r="F183" s="81">
        <v>525</v>
      </c>
      <c r="G183" s="72"/>
      <c r="H183" s="72">
        <f>SUM(F183:G183)</f>
        <v>525</v>
      </c>
      <c r="I183" s="44"/>
      <c r="J183" s="44"/>
    </row>
    <row r="184" spans="1:10" s="45" customFormat="1" x14ac:dyDescent="0.2">
      <c r="A184" s="128"/>
      <c r="B184" s="172"/>
      <c r="C184" s="129"/>
      <c r="D184" s="111"/>
      <c r="E184" s="75"/>
      <c r="F184" s="76"/>
      <c r="I184" s="44"/>
      <c r="J184" s="44"/>
    </row>
    <row r="185" spans="1:10" s="45" customFormat="1" x14ac:dyDescent="0.2">
      <c r="A185" s="57">
        <v>3722</v>
      </c>
      <c r="B185" s="58" t="s">
        <v>77</v>
      </c>
      <c r="C185" s="59">
        <f t="shared" ref="C185:H185" si="29">SUM(C186:C197)</f>
        <v>4633</v>
      </c>
      <c r="D185" s="59">
        <f t="shared" si="29"/>
        <v>5296</v>
      </c>
      <c r="E185" s="77">
        <f t="shared" si="29"/>
        <v>3388392.6</v>
      </c>
      <c r="F185" s="78">
        <f t="shared" si="29"/>
        <v>14000</v>
      </c>
      <c r="G185" s="59">
        <f t="shared" si="29"/>
        <v>4427</v>
      </c>
      <c r="H185" s="59">
        <f t="shared" si="29"/>
        <v>18427</v>
      </c>
      <c r="I185" s="44"/>
      <c r="J185" s="44"/>
    </row>
    <row r="186" spans="1:10" s="45" customFormat="1" x14ac:dyDescent="0.2">
      <c r="A186" s="92"/>
      <c r="B186" s="379" t="s">
        <v>369</v>
      </c>
      <c r="C186" s="71">
        <v>70</v>
      </c>
      <c r="D186" s="72">
        <v>70</v>
      </c>
      <c r="E186" s="73">
        <v>23268.5</v>
      </c>
      <c r="F186" s="81"/>
      <c r="G186" s="72">
        <v>70</v>
      </c>
      <c r="H186" s="72">
        <f>SUM(F186:G186)</f>
        <v>70</v>
      </c>
      <c r="I186" s="44"/>
      <c r="J186" s="44"/>
    </row>
    <row r="187" spans="1:10" s="45" customFormat="1" x14ac:dyDescent="0.2">
      <c r="A187" s="69"/>
      <c r="B187" s="13" t="s">
        <v>370</v>
      </c>
      <c r="C187" s="71">
        <v>3131</v>
      </c>
      <c r="D187" s="72">
        <v>3000</v>
      </c>
      <c r="E187" s="73">
        <v>2085313</v>
      </c>
      <c r="F187" s="81"/>
      <c r="G187" s="72">
        <v>3200</v>
      </c>
      <c r="H187" s="72">
        <f t="shared" ref="H187:H197" si="30">SUM(F187:G187)</f>
        <v>3200</v>
      </c>
      <c r="I187" s="44"/>
      <c r="J187" s="44"/>
    </row>
    <row r="188" spans="1:10" s="45" customFormat="1" ht="24.75" customHeight="1" x14ac:dyDescent="0.2">
      <c r="A188" s="69"/>
      <c r="B188" s="13" t="s">
        <v>371</v>
      </c>
      <c r="C188" s="71">
        <v>10</v>
      </c>
      <c r="D188" s="72">
        <v>10</v>
      </c>
      <c r="E188" s="73">
        <v>0</v>
      </c>
      <c r="F188" s="81"/>
      <c r="G188" s="72">
        <v>10</v>
      </c>
      <c r="H188" s="72">
        <f t="shared" si="30"/>
        <v>10</v>
      </c>
      <c r="I188" s="44"/>
      <c r="J188" s="44"/>
    </row>
    <row r="189" spans="1:10" s="45" customFormat="1" x14ac:dyDescent="0.2">
      <c r="A189" s="69"/>
      <c r="B189" s="13" t="s">
        <v>372</v>
      </c>
      <c r="C189" s="71">
        <v>150</v>
      </c>
      <c r="D189" s="72">
        <v>170</v>
      </c>
      <c r="E189" s="73">
        <v>105179</v>
      </c>
      <c r="F189" s="81"/>
      <c r="G189" s="72">
        <v>150</v>
      </c>
      <c r="H189" s="72">
        <f t="shared" si="30"/>
        <v>150</v>
      </c>
      <c r="I189" s="44"/>
      <c r="J189" s="44"/>
    </row>
    <row r="190" spans="1:10" s="45" customFormat="1" x14ac:dyDescent="0.2">
      <c r="A190" s="69"/>
      <c r="B190" s="13" t="s">
        <v>373</v>
      </c>
      <c r="C190" s="71"/>
      <c r="D190" s="72"/>
      <c r="E190" s="73"/>
      <c r="F190" s="81"/>
      <c r="G190" s="72">
        <v>730</v>
      </c>
      <c r="H190" s="72">
        <f t="shared" si="30"/>
        <v>730</v>
      </c>
      <c r="I190" s="44"/>
      <c r="J190" s="44"/>
    </row>
    <row r="191" spans="1:10" s="45" customFormat="1" x14ac:dyDescent="0.2">
      <c r="A191" s="69"/>
      <c r="B191" s="13" t="s">
        <v>374</v>
      </c>
      <c r="C191" s="71">
        <v>152</v>
      </c>
      <c r="D191" s="72">
        <v>152</v>
      </c>
      <c r="E191" s="73">
        <v>55439</v>
      </c>
      <c r="F191" s="81"/>
      <c r="G191" s="72">
        <v>152</v>
      </c>
      <c r="H191" s="72">
        <f t="shared" si="30"/>
        <v>152</v>
      </c>
      <c r="I191" s="44"/>
      <c r="J191" s="44"/>
    </row>
    <row r="192" spans="1:10" s="45" customFormat="1" x14ac:dyDescent="0.2">
      <c r="A192" s="69"/>
      <c r="B192" s="13" t="s">
        <v>375</v>
      </c>
      <c r="C192" s="71">
        <v>60</v>
      </c>
      <c r="D192" s="72">
        <v>35</v>
      </c>
      <c r="E192" s="73">
        <v>11906.4</v>
      </c>
      <c r="F192" s="81"/>
      <c r="G192" s="72">
        <v>35</v>
      </c>
      <c r="H192" s="72">
        <f t="shared" si="30"/>
        <v>35</v>
      </c>
      <c r="I192" s="44"/>
      <c r="J192" s="44"/>
    </row>
    <row r="193" spans="1:10" s="45" customFormat="1" x14ac:dyDescent="0.2">
      <c r="A193" s="69"/>
      <c r="B193" s="13" t="s">
        <v>376</v>
      </c>
      <c r="C193" s="71">
        <v>1000</v>
      </c>
      <c r="D193" s="72">
        <v>1450</v>
      </c>
      <c r="E193" s="73">
        <v>974949</v>
      </c>
      <c r="F193" s="81"/>
      <c r="G193" s="72">
        <v>0</v>
      </c>
      <c r="H193" s="72">
        <f t="shared" si="30"/>
        <v>0</v>
      </c>
      <c r="I193" s="44"/>
      <c r="J193" s="44"/>
    </row>
    <row r="194" spans="1:10" s="45" customFormat="1" x14ac:dyDescent="0.2">
      <c r="A194" s="69"/>
      <c r="B194" s="13" t="s">
        <v>377</v>
      </c>
      <c r="C194" s="71">
        <v>60</v>
      </c>
      <c r="D194" s="72">
        <v>97</v>
      </c>
      <c r="E194" s="73">
        <v>59737.7</v>
      </c>
      <c r="F194" s="81"/>
      <c r="G194" s="72">
        <v>80</v>
      </c>
      <c r="H194" s="72">
        <f t="shared" si="30"/>
        <v>80</v>
      </c>
      <c r="I194" s="44"/>
      <c r="J194" s="44"/>
    </row>
    <row r="195" spans="1:10" s="126" customFormat="1" x14ac:dyDescent="0.2">
      <c r="A195" s="119"/>
      <c r="B195" s="163" t="s">
        <v>378</v>
      </c>
      <c r="C195" s="121"/>
      <c r="D195" s="122">
        <v>293</v>
      </c>
      <c r="E195" s="123">
        <v>72600</v>
      </c>
      <c r="F195" s="124">
        <v>10000</v>
      </c>
      <c r="G195" s="122"/>
      <c r="H195" s="122">
        <f t="shared" si="30"/>
        <v>10000</v>
      </c>
      <c r="I195" s="44"/>
      <c r="J195" s="44"/>
    </row>
    <row r="196" spans="1:10" s="126" customFormat="1" x14ac:dyDescent="0.2">
      <c r="A196" s="119"/>
      <c r="B196" s="163" t="s">
        <v>258</v>
      </c>
      <c r="C196" s="121"/>
      <c r="D196" s="122"/>
      <c r="E196" s="123"/>
      <c r="F196" s="124">
        <v>4000</v>
      </c>
      <c r="G196" s="122"/>
      <c r="H196" s="122">
        <f>SUM(F196:G196)</f>
        <v>4000</v>
      </c>
      <c r="I196" s="44"/>
      <c r="J196" s="44"/>
    </row>
    <row r="197" spans="1:10" s="45" customFormat="1" x14ac:dyDescent="0.2">
      <c r="A197" s="69"/>
      <c r="B197" s="13" t="s">
        <v>379</v>
      </c>
      <c r="C197" s="71"/>
      <c r="D197" s="72">
        <v>19</v>
      </c>
      <c r="E197" s="73">
        <v>0</v>
      </c>
      <c r="F197" s="81"/>
      <c r="G197" s="72"/>
      <c r="H197" s="72">
        <f t="shared" si="30"/>
        <v>0</v>
      </c>
      <c r="I197" s="44"/>
      <c r="J197" s="44"/>
    </row>
    <row r="198" spans="1:10" s="45" customFormat="1" x14ac:dyDescent="0.2">
      <c r="A198" s="87"/>
      <c r="B198" s="88"/>
      <c r="C198" s="100"/>
      <c r="D198" s="91"/>
      <c r="E198" s="75"/>
      <c r="F198" s="76"/>
      <c r="I198" s="44"/>
      <c r="J198" s="44"/>
    </row>
    <row r="199" spans="1:10" s="103" customFormat="1" x14ac:dyDescent="0.2">
      <c r="A199" s="57">
        <v>3745</v>
      </c>
      <c r="B199" s="58" t="s">
        <v>9</v>
      </c>
      <c r="C199" s="59">
        <f t="shared" ref="C199:H199" si="31">SUM(C200:C202)</f>
        <v>241</v>
      </c>
      <c r="D199" s="59">
        <f t="shared" si="31"/>
        <v>541</v>
      </c>
      <c r="E199" s="77">
        <f t="shared" si="31"/>
        <v>177735</v>
      </c>
      <c r="F199" s="78">
        <f t="shared" si="31"/>
        <v>0</v>
      </c>
      <c r="G199" s="59">
        <f t="shared" si="31"/>
        <v>293</v>
      </c>
      <c r="H199" s="59">
        <f t="shared" si="31"/>
        <v>293</v>
      </c>
      <c r="I199" s="101"/>
      <c r="J199" s="102"/>
    </row>
    <row r="200" spans="1:10" s="105" customFormat="1" ht="27.75" customHeight="1" x14ac:dyDescent="0.2">
      <c r="A200" s="136"/>
      <c r="B200" s="381" t="s">
        <v>381</v>
      </c>
      <c r="C200" s="71">
        <v>235</v>
      </c>
      <c r="D200" s="72">
        <v>475</v>
      </c>
      <c r="E200" s="73">
        <v>171735</v>
      </c>
      <c r="F200" s="81"/>
      <c r="G200" s="72">
        <v>287</v>
      </c>
      <c r="H200" s="72">
        <f>SUM(F200:G200)</f>
        <v>287</v>
      </c>
      <c r="I200" s="173"/>
      <c r="J200" s="174"/>
    </row>
    <row r="201" spans="1:10" s="105" customFormat="1" ht="27.75" customHeight="1" x14ac:dyDescent="0.2">
      <c r="A201" s="384"/>
      <c r="B201" s="383" t="s">
        <v>380</v>
      </c>
      <c r="C201" s="71"/>
      <c r="D201" s="72">
        <v>60</v>
      </c>
      <c r="E201" s="73">
        <v>0</v>
      </c>
      <c r="F201" s="81"/>
      <c r="G201" s="72"/>
      <c r="H201" s="72"/>
      <c r="I201" s="382"/>
      <c r="J201" s="174"/>
    </row>
    <row r="202" spans="1:10" s="105" customFormat="1" ht="25.5" x14ac:dyDescent="0.2">
      <c r="A202" s="136"/>
      <c r="B202" s="381" t="s">
        <v>382</v>
      </c>
      <c r="C202" s="71">
        <v>6</v>
      </c>
      <c r="D202" s="72">
        <v>6</v>
      </c>
      <c r="E202" s="73">
        <v>6000</v>
      </c>
      <c r="F202" s="81"/>
      <c r="G202" s="72">
        <v>6</v>
      </c>
      <c r="H202" s="72">
        <f>SUM(F202:G202)</f>
        <v>6</v>
      </c>
      <c r="I202" s="101"/>
      <c r="J202" s="101"/>
    </row>
    <row r="203" spans="1:10" s="105" customFormat="1" x14ac:dyDescent="0.2">
      <c r="A203" s="158"/>
      <c r="B203" s="175"/>
      <c r="C203" s="100"/>
      <c r="D203" s="91"/>
      <c r="E203" s="76"/>
      <c r="F203" s="91"/>
      <c r="G203" s="91"/>
      <c r="H203" s="91"/>
      <c r="I203" s="101"/>
      <c r="J203" s="101"/>
    </row>
    <row r="204" spans="1:10" s="63" customFormat="1" x14ac:dyDescent="0.2">
      <c r="A204" s="57">
        <v>4312</v>
      </c>
      <c r="B204" s="58" t="s">
        <v>205</v>
      </c>
      <c r="C204" s="176">
        <f t="shared" ref="C204:H204" si="32">SUM(C205)</f>
        <v>0</v>
      </c>
      <c r="D204" s="176">
        <f t="shared" si="32"/>
        <v>60</v>
      </c>
      <c r="E204" s="177">
        <f t="shared" si="32"/>
        <v>60000</v>
      </c>
      <c r="F204" s="178">
        <f t="shared" si="32"/>
        <v>0</v>
      </c>
      <c r="G204" s="176">
        <f t="shared" si="32"/>
        <v>0</v>
      </c>
      <c r="H204" s="176">
        <f t="shared" si="32"/>
        <v>0</v>
      </c>
      <c r="I204" s="44"/>
      <c r="J204" s="62"/>
    </row>
    <row r="205" spans="1:10" s="63" customFormat="1" x14ac:dyDescent="0.2">
      <c r="A205" s="179"/>
      <c r="B205" s="95" t="s">
        <v>206</v>
      </c>
      <c r="C205" s="130"/>
      <c r="D205" s="66">
        <v>60</v>
      </c>
      <c r="E205" s="73">
        <v>60000</v>
      </c>
      <c r="F205" s="68"/>
      <c r="G205" s="66"/>
      <c r="H205" s="66"/>
      <c r="I205" s="44"/>
      <c r="J205" s="62"/>
    </row>
    <row r="206" spans="1:10" s="105" customFormat="1" x14ac:dyDescent="0.2">
      <c r="A206" s="158"/>
      <c r="B206" s="175"/>
      <c r="C206" s="100"/>
      <c r="D206" s="91"/>
      <c r="E206" s="91"/>
      <c r="F206" s="76"/>
      <c r="G206" s="91"/>
      <c r="H206" s="91"/>
      <c r="I206" s="101"/>
      <c r="J206" s="101"/>
    </row>
    <row r="207" spans="1:10" s="63" customFormat="1" x14ac:dyDescent="0.2">
      <c r="A207" s="57">
        <v>4349</v>
      </c>
      <c r="B207" s="58" t="s">
        <v>162</v>
      </c>
      <c r="C207" s="176">
        <f t="shared" ref="C207:H207" si="33">SUM(C208:C210)</f>
        <v>1152</v>
      </c>
      <c r="D207" s="176">
        <f t="shared" si="33"/>
        <v>102</v>
      </c>
      <c r="E207" s="177">
        <f t="shared" si="33"/>
        <v>29616</v>
      </c>
      <c r="F207" s="178">
        <f t="shared" si="33"/>
        <v>0</v>
      </c>
      <c r="G207" s="176">
        <f t="shared" si="33"/>
        <v>1212</v>
      </c>
      <c r="H207" s="176">
        <f t="shared" si="33"/>
        <v>1212</v>
      </c>
      <c r="I207" s="44"/>
      <c r="J207" s="62"/>
    </row>
    <row r="208" spans="1:10" s="63" customFormat="1" x14ac:dyDescent="0.2">
      <c r="A208" s="179"/>
      <c r="B208" s="360" t="s">
        <v>383</v>
      </c>
      <c r="C208" s="130">
        <v>1050</v>
      </c>
      <c r="D208" s="66">
        <v>0</v>
      </c>
      <c r="E208" s="73">
        <v>0</v>
      </c>
      <c r="F208" s="68"/>
      <c r="G208" s="66">
        <v>1150</v>
      </c>
      <c r="H208" s="66">
        <f>SUM(F208:G208)</f>
        <v>1150</v>
      </c>
      <c r="I208" s="44"/>
      <c r="J208" s="62"/>
    </row>
    <row r="209" spans="1:10" s="45" customFormat="1" x14ac:dyDescent="0.2">
      <c r="A209" s="69"/>
      <c r="B209" s="13" t="s">
        <v>384</v>
      </c>
      <c r="C209" s="71">
        <v>72</v>
      </c>
      <c r="D209" s="72">
        <v>72</v>
      </c>
      <c r="E209" s="73">
        <v>15616</v>
      </c>
      <c r="F209" s="81"/>
      <c r="G209" s="72">
        <v>32</v>
      </c>
      <c r="H209" s="66">
        <f>SUM(F209:G209)</f>
        <v>32</v>
      </c>
      <c r="I209" s="44"/>
      <c r="J209" s="44"/>
    </row>
    <row r="210" spans="1:10" s="45" customFormat="1" x14ac:dyDescent="0.2">
      <c r="A210" s="114"/>
      <c r="B210" s="12" t="s">
        <v>385</v>
      </c>
      <c r="C210" s="71">
        <v>30</v>
      </c>
      <c r="D210" s="72">
        <v>30</v>
      </c>
      <c r="E210" s="73">
        <v>14000</v>
      </c>
      <c r="F210" s="81"/>
      <c r="G210" s="72">
        <v>30</v>
      </c>
      <c r="H210" s="66">
        <f>SUM(F210:G210)</f>
        <v>30</v>
      </c>
      <c r="I210" s="44"/>
      <c r="J210" s="44"/>
    </row>
    <row r="211" spans="1:10" s="45" customFormat="1" x14ac:dyDescent="0.2">
      <c r="B211" s="87"/>
      <c r="C211" s="100"/>
      <c r="D211" s="91"/>
      <c r="E211" s="91"/>
      <c r="F211" s="180"/>
      <c r="G211" s="91"/>
      <c r="H211" s="91"/>
      <c r="I211" s="44"/>
      <c r="J211" s="44"/>
    </row>
    <row r="212" spans="1:10" s="45" customFormat="1" x14ac:dyDescent="0.2">
      <c r="A212" s="57">
        <v>4350</v>
      </c>
      <c r="B212" s="58" t="s">
        <v>208</v>
      </c>
      <c r="C212" s="59">
        <f t="shared" ref="C212:H212" si="34">SUM(C213:C215)</f>
        <v>0</v>
      </c>
      <c r="D212" s="59">
        <f t="shared" si="34"/>
        <v>65</v>
      </c>
      <c r="E212" s="77">
        <f t="shared" si="34"/>
        <v>65000</v>
      </c>
      <c r="F212" s="78">
        <f t="shared" si="34"/>
        <v>0</v>
      </c>
      <c r="G212" s="59">
        <f t="shared" si="34"/>
        <v>0</v>
      </c>
      <c r="H212" s="59">
        <f t="shared" si="34"/>
        <v>0</v>
      </c>
      <c r="I212" s="44"/>
      <c r="J212" s="44"/>
    </row>
    <row r="213" spans="1:10" s="53" customFormat="1" x14ac:dyDescent="0.2">
      <c r="A213" s="64"/>
      <c r="B213" s="65" t="s">
        <v>209</v>
      </c>
      <c r="C213" s="130"/>
      <c r="D213" s="66">
        <v>10</v>
      </c>
      <c r="E213" s="67">
        <v>10000</v>
      </c>
      <c r="F213" s="68"/>
      <c r="G213" s="66"/>
      <c r="H213" s="66"/>
      <c r="I213" s="56"/>
      <c r="J213" s="56"/>
    </row>
    <row r="214" spans="1:10" s="53" customFormat="1" x14ac:dyDescent="0.2">
      <c r="A214" s="64"/>
      <c r="B214" s="65" t="s">
        <v>210</v>
      </c>
      <c r="C214" s="130"/>
      <c r="D214" s="66">
        <v>45</v>
      </c>
      <c r="E214" s="67">
        <v>45000</v>
      </c>
      <c r="F214" s="68"/>
      <c r="G214" s="66"/>
      <c r="H214" s="66"/>
      <c r="I214" s="56"/>
      <c r="J214" s="56"/>
    </row>
    <row r="215" spans="1:10" s="45" customFormat="1" x14ac:dyDescent="0.2">
      <c r="A215" s="69"/>
      <c r="B215" s="70" t="s">
        <v>211</v>
      </c>
      <c r="C215" s="71"/>
      <c r="D215" s="72">
        <v>10</v>
      </c>
      <c r="E215" s="73">
        <v>10000</v>
      </c>
      <c r="F215" s="81"/>
      <c r="G215" s="72"/>
      <c r="H215" s="72"/>
      <c r="I215" s="44"/>
      <c r="J215" s="44"/>
    </row>
    <row r="216" spans="1:10" s="45" customFormat="1" x14ac:dyDescent="0.2">
      <c r="B216" s="87"/>
      <c r="C216" s="100"/>
      <c r="D216" s="91"/>
      <c r="E216" s="91"/>
      <c r="F216" s="91"/>
      <c r="G216" s="91"/>
      <c r="H216" s="91"/>
      <c r="I216" s="44"/>
      <c r="J216" s="44"/>
    </row>
    <row r="217" spans="1:10" s="45" customFormat="1" ht="25.5" x14ac:dyDescent="0.2">
      <c r="A217" s="57">
        <v>4351</v>
      </c>
      <c r="B217" s="58" t="s">
        <v>212</v>
      </c>
      <c r="C217" s="59">
        <f t="shared" ref="C217:H217" si="35">SUM(C218:C219)</f>
        <v>0</v>
      </c>
      <c r="D217" s="59">
        <f t="shared" si="35"/>
        <v>720</v>
      </c>
      <c r="E217" s="60">
        <f t="shared" si="35"/>
        <v>720000</v>
      </c>
      <c r="F217" s="61">
        <f t="shared" si="35"/>
        <v>0</v>
      </c>
      <c r="G217" s="59">
        <f t="shared" si="35"/>
        <v>0</v>
      </c>
      <c r="H217" s="59">
        <f t="shared" si="35"/>
        <v>0</v>
      </c>
      <c r="I217" s="44"/>
      <c r="J217" s="44"/>
    </row>
    <row r="218" spans="1:10" s="53" customFormat="1" x14ac:dyDescent="0.2">
      <c r="A218" s="64"/>
      <c r="B218" s="65" t="s">
        <v>213</v>
      </c>
      <c r="C218" s="130"/>
      <c r="D218" s="66">
        <v>700</v>
      </c>
      <c r="E218" s="67">
        <v>700000</v>
      </c>
      <c r="F218" s="68"/>
      <c r="G218" s="66"/>
      <c r="H218" s="66"/>
      <c r="I218" s="56"/>
      <c r="J218" s="56"/>
    </row>
    <row r="219" spans="1:10" s="45" customFormat="1" x14ac:dyDescent="0.2">
      <c r="A219" s="69"/>
      <c r="B219" s="70" t="s">
        <v>214</v>
      </c>
      <c r="C219" s="71"/>
      <c r="D219" s="72">
        <v>20</v>
      </c>
      <c r="E219" s="73">
        <v>20000</v>
      </c>
      <c r="F219" s="81"/>
      <c r="G219" s="72"/>
      <c r="H219" s="72"/>
      <c r="I219" s="44"/>
      <c r="J219" s="44"/>
    </row>
    <row r="220" spans="1:10" s="45" customFormat="1" x14ac:dyDescent="0.2">
      <c r="B220" s="87"/>
      <c r="C220" s="100"/>
      <c r="D220" s="91"/>
      <c r="E220" s="180"/>
      <c r="F220" s="76"/>
      <c r="G220" s="91"/>
      <c r="H220" s="91"/>
      <c r="I220" s="44"/>
      <c r="J220" s="44"/>
    </row>
    <row r="221" spans="1:10" s="45" customFormat="1" x14ac:dyDescent="0.2">
      <c r="A221" s="57">
        <v>4354</v>
      </c>
      <c r="B221" s="58" t="s">
        <v>215</v>
      </c>
      <c r="C221" s="59">
        <f t="shared" ref="C221:H221" si="36">SUM(C222)</f>
        <v>0</v>
      </c>
      <c r="D221" s="59">
        <f t="shared" si="36"/>
        <v>5</v>
      </c>
      <c r="E221" s="77">
        <f t="shared" si="36"/>
        <v>5000</v>
      </c>
      <c r="F221" s="78">
        <f t="shared" si="36"/>
        <v>0</v>
      </c>
      <c r="G221" s="59">
        <f t="shared" si="36"/>
        <v>0</v>
      </c>
      <c r="H221" s="59">
        <f t="shared" si="36"/>
        <v>0</v>
      </c>
      <c r="I221" s="44"/>
      <c r="J221" s="44"/>
    </row>
    <row r="222" spans="1:10" s="45" customFormat="1" x14ac:dyDescent="0.2">
      <c r="A222" s="69"/>
      <c r="B222" s="70" t="s">
        <v>216</v>
      </c>
      <c r="C222" s="71"/>
      <c r="D222" s="72">
        <v>5</v>
      </c>
      <c r="E222" s="73">
        <v>5000</v>
      </c>
      <c r="F222" s="81"/>
      <c r="G222" s="72"/>
      <c r="H222" s="72"/>
      <c r="I222" s="44"/>
      <c r="J222" s="44"/>
    </row>
    <row r="223" spans="1:10" s="45" customFormat="1" x14ac:dyDescent="0.2">
      <c r="B223" s="87"/>
      <c r="C223" s="100"/>
      <c r="D223" s="91"/>
      <c r="E223" s="91"/>
      <c r="F223" s="76"/>
      <c r="G223" s="91"/>
      <c r="H223" s="91"/>
      <c r="I223" s="44"/>
      <c r="J223" s="44"/>
    </row>
    <row r="224" spans="1:10" s="45" customFormat="1" x14ac:dyDescent="0.2">
      <c r="A224" s="57">
        <v>4356</v>
      </c>
      <c r="B224" s="58" t="s">
        <v>217</v>
      </c>
      <c r="C224" s="59">
        <f t="shared" ref="C224:H224" si="37">SUM(C225:C226)</f>
        <v>0</v>
      </c>
      <c r="D224" s="59">
        <f t="shared" si="37"/>
        <v>20</v>
      </c>
      <c r="E224" s="77">
        <f t="shared" si="37"/>
        <v>20000</v>
      </c>
      <c r="F224" s="78">
        <f t="shared" si="37"/>
        <v>0</v>
      </c>
      <c r="G224" s="59">
        <f t="shared" si="37"/>
        <v>0</v>
      </c>
      <c r="H224" s="59">
        <f t="shared" si="37"/>
        <v>0</v>
      </c>
      <c r="I224" s="44"/>
      <c r="J224" s="44"/>
    </row>
    <row r="225" spans="1:10" s="53" customFormat="1" x14ac:dyDescent="0.2">
      <c r="A225" s="64"/>
      <c r="B225" s="65" t="s">
        <v>216</v>
      </c>
      <c r="C225" s="130"/>
      <c r="D225" s="66">
        <v>5</v>
      </c>
      <c r="E225" s="67">
        <v>5000</v>
      </c>
      <c r="F225" s="68"/>
      <c r="G225" s="66"/>
      <c r="H225" s="66"/>
      <c r="I225" s="56"/>
      <c r="J225" s="56"/>
    </row>
    <row r="226" spans="1:10" s="45" customFormat="1" x14ac:dyDescent="0.2">
      <c r="A226" s="69"/>
      <c r="B226" s="70" t="s">
        <v>218</v>
      </c>
      <c r="C226" s="71"/>
      <c r="D226" s="72">
        <v>15</v>
      </c>
      <c r="E226" s="73">
        <v>15000</v>
      </c>
      <c r="F226" s="81"/>
      <c r="G226" s="72"/>
      <c r="H226" s="72"/>
      <c r="I226" s="44"/>
      <c r="J226" s="44"/>
    </row>
    <row r="227" spans="1:10" s="45" customFormat="1" x14ac:dyDescent="0.2">
      <c r="B227" s="87"/>
      <c r="C227" s="100"/>
      <c r="D227" s="91"/>
      <c r="E227" s="91"/>
      <c r="F227" s="76"/>
      <c r="G227" s="91"/>
      <c r="H227" s="91"/>
      <c r="I227" s="44"/>
      <c r="J227" s="44"/>
    </row>
    <row r="228" spans="1:10" s="45" customFormat="1" ht="25.5" x14ac:dyDescent="0.2">
      <c r="A228" s="57">
        <v>4357</v>
      </c>
      <c r="B228" s="58" t="s">
        <v>219</v>
      </c>
      <c r="C228" s="59">
        <f t="shared" ref="C228:H228" si="38">SUM(C229:C230)</f>
        <v>0</v>
      </c>
      <c r="D228" s="59">
        <f t="shared" si="38"/>
        <v>45</v>
      </c>
      <c r="E228" s="77">
        <f t="shared" si="38"/>
        <v>45000</v>
      </c>
      <c r="F228" s="78">
        <f t="shared" si="38"/>
        <v>0</v>
      </c>
      <c r="G228" s="59">
        <f t="shared" si="38"/>
        <v>0</v>
      </c>
      <c r="H228" s="59">
        <f t="shared" si="38"/>
        <v>0</v>
      </c>
      <c r="I228" s="44"/>
      <c r="J228" s="44"/>
    </row>
    <row r="229" spans="1:10" s="53" customFormat="1" x14ac:dyDescent="0.2">
      <c r="A229" s="64"/>
      <c r="B229" s="65" t="s">
        <v>220</v>
      </c>
      <c r="C229" s="130"/>
      <c r="D229" s="66">
        <v>35</v>
      </c>
      <c r="E229" s="67">
        <v>35000</v>
      </c>
      <c r="F229" s="68"/>
      <c r="G229" s="66"/>
      <c r="H229" s="66"/>
      <c r="I229" s="56"/>
      <c r="J229" s="56"/>
    </row>
    <row r="230" spans="1:10" s="45" customFormat="1" x14ac:dyDescent="0.2">
      <c r="A230" s="69"/>
      <c r="B230" s="70" t="s">
        <v>221</v>
      </c>
      <c r="C230" s="71"/>
      <c r="D230" s="72">
        <v>10</v>
      </c>
      <c r="E230" s="73">
        <v>10000</v>
      </c>
      <c r="F230" s="81"/>
      <c r="G230" s="72"/>
      <c r="H230" s="72"/>
      <c r="I230" s="44"/>
      <c r="J230" s="44"/>
    </row>
    <row r="231" spans="1:10" s="45" customFormat="1" x14ac:dyDescent="0.2">
      <c r="B231" s="87"/>
      <c r="C231" s="100"/>
      <c r="D231" s="91"/>
      <c r="E231" s="91"/>
      <c r="F231" s="76"/>
      <c r="G231" s="91"/>
      <c r="H231" s="91"/>
      <c r="I231" s="44"/>
      <c r="J231" s="44"/>
    </row>
    <row r="232" spans="1:10" s="45" customFormat="1" x14ac:dyDescent="0.2">
      <c r="A232" s="57">
        <v>4359</v>
      </c>
      <c r="B232" s="58" t="s">
        <v>222</v>
      </c>
      <c r="C232" s="59">
        <f t="shared" ref="C232:H232" si="39">SUM(C233)</f>
        <v>0</v>
      </c>
      <c r="D232" s="59">
        <f t="shared" si="39"/>
        <v>50</v>
      </c>
      <c r="E232" s="77">
        <f t="shared" si="39"/>
        <v>50000</v>
      </c>
      <c r="F232" s="78">
        <f t="shared" si="39"/>
        <v>0</v>
      </c>
      <c r="G232" s="59">
        <f t="shared" si="39"/>
        <v>0</v>
      </c>
      <c r="H232" s="59">
        <f t="shared" si="39"/>
        <v>0</v>
      </c>
      <c r="I232" s="44"/>
      <c r="J232" s="44"/>
    </row>
    <row r="233" spans="1:10" s="53" customFormat="1" x14ac:dyDescent="0.2">
      <c r="A233" s="64"/>
      <c r="B233" s="65" t="s">
        <v>223</v>
      </c>
      <c r="C233" s="130"/>
      <c r="D233" s="66">
        <v>50</v>
      </c>
      <c r="E233" s="67">
        <v>50000</v>
      </c>
      <c r="F233" s="68"/>
      <c r="G233" s="66"/>
      <c r="H233" s="66"/>
      <c r="I233" s="56"/>
      <c r="J233" s="56"/>
    </row>
    <row r="234" spans="1:10" s="45" customFormat="1" x14ac:dyDescent="0.2">
      <c r="B234" s="87"/>
      <c r="C234" s="100"/>
      <c r="D234" s="91"/>
      <c r="E234" s="91"/>
      <c r="F234" s="76"/>
      <c r="G234" s="91"/>
      <c r="H234" s="91"/>
      <c r="I234" s="44"/>
      <c r="J234" s="44"/>
    </row>
    <row r="235" spans="1:10" s="45" customFormat="1" x14ac:dyDescent="0.2">
      <c r="A235" s="57">
        <v>4371</v>
      </c>
      <c r="B235" s="58" t="s">
        <v>224</v>
      </c>
      <c r="C235" s="59">
        <f t="shared" ref="C235:H235" si="40">SUM(C236)</f>
        <v>0</v>
      </c>
      <c r="D235" s="59">
        <f t="shared" si="40"/>
        <v>15</v>
      </c>
      <c r="E235" s="77">
        <f t="shared" si="40"/>
        <v>15000</v>
      </c>
      <c r="F235" s="78">
        <f t="shared" si="40"/>
        <v>0</v>
      </c>
      <c r="G235" s="59">
        <f t="shared" si="40"/>
        <v>0</v>
      </c>
      <c r="H235" s="59">
        <f t="shared" si="40"/>
        <v>0</v>
      </c>
      <c r="I235" s="44"/>
      <c r="J235" s="44"/>
    </row>
    <row r="236" spans="1:10" s="45" customFormat="1" x14ac:dyDescent="0.2">
      <c r="A236" s="69"/>
      <c r="B236" s="70" t="s">
        <v>216</v>
      </c>
      <c r="C236" s="71"/>
      <c r="D236" s="72">
        <v>15</v>
      </c>
      <c r="E236" s="73">
        <v>15000</v>
      </c>
      <c r="F236" s="81"/>
      <c r="G236" s="72"/>
      <c r="H236" s="72"/>
      <c r="I236" s="44"/>
      <c r="J236" s="44"/>
    </row>
    <row r="237" spans="1:10" s="45" customFormat="1" x14ac:dyDescent="0.2">
      <c r="B237" s="87"/>
      <c r="C237" s="100"/>
      <c r="D237" s="91"/>
      <c r="E237" s="76"/>
      <c r="F237" s="91"/>
      <c r="G237" s="91"/>
      <c r="H237" s="91"/>
      <c r="I237" s="44"/>
      <c r="J237" s="44"/>
    </row>
    <row r="238" spans="1:10" s="45" customFormat="1" x14ac:dyDescent="0.2">
      <c r="A238" s="57">
        <v>4374</v>
      </c>
      <c r="B238" s="58" t="s">
        <v>225</v>
      </c>
      <c r="C238" s="59">
        <f t="shared" ref="C238:H238" si="41">SUM(C239)</f>
        <v>0</v>
      </c>
      <c r="D238" s="59">
        <f t="shared" si="41"/>
        <v>40</v>
      </c>
      <c r="E238" s="77">
        <f t="shared" si="41"/>
        <v>40000</v>
      </c>
      <c r="F238" s="78">
        <f t="shared" si="41"/>
        <v>0</v>
      </c>
      <c r="G238" s="59">
        <f t="shared" si="41"/>
        <v>0</v>
      </c>
      <c r="H238" s="59">
        <f t="shared" si="41"/>
        <v>0</v>
      </c>
      <c r="I238" s="44"/>
      <c r="J238" s="44"/>
    </row>
    <row r="239" spans="1:10" s="45" customFormat="1" x14ac:dyDescent="0.2">
      <c r="A239" s="69"/>
      <c r="B239" s="70" t="s">
        <v>226</v>
      </c>
      <c r="C239" s="71"/>
      <c r="D239" s="72">
        <v>40</v>
      </c>
      <c r="E239" s="73">
        <v>40000</v>
      </c>
      <c r="F239" s="81"/>
      <c r="G239" s="72"/>
      <c r="H239" s="72"/>
      <c r="I239" s="44"/>
      <c r="J239" s="44"/>
    </row>
    <row r="240" spans="1:10" s="45" customFormat="1" x14ac:dyDescent="0.2">
      <c r="B240" s="87"/>
      <c r="C240" s="100"/>
      <c r="D240" s="91"/>
      <c r="E240" s="91"/>
      <c r="F240" s="76"/>
      <c r="G240" s="91"/>
      <c r="H240" s="91"/>
      <c r="I240" s="44"/>
      <c r="J240" s="44"/>
    </row>
    <row r="241" spans="1:10" s="45" customFormat="1" x14ac:dyDescent="0.2">
      <c r="A241" s="57">
        <v>4378</v>
      </c>
      <c r="B241" s="58" t="s">
        <v>227</v>
      </c>
      <c r="C241" s="59">
        <f t="shared" ref="C241:H241" si="42">SUM(C242)</f>
        <v>0</v>
      </c>
      <c r="D241" s="59">
        <f t="shared" si="42"/>
        <v>30</v>
      </c>
      <c r="E241" s="77">
        <f t="shared" si="42"/>
        <v>30000</v>
      </c>
      <c r="F241" s="78">
        <f t="shared" si="42"/>
        <v>0</v>
      </c>
      <c r="G241" s="59">
        <f t="shared" si="42"/>
        <v>0</v>
      </c>
      <c r="H241" s="59">
        <f t="shared" si="42"/>
        <v>0</v>
      </c>
      <c r="I241" s="44"/>
      <c r="J241" s="44"/>
    </row>
    <row r="242" spans="1:10" s="45" customFormat="1" x14ac:dyDescent="0.2">
      <c r="A242" s="69"/>
      <c r="B242" s="70" t="s">
        <v>228</v>
      </c>
      <c r="C242" s="97"/>
      <c r="D242" s="72">
        <v>30</v>
      </c>
      <c r="E242" s="73">
        <v>30000</v>
      </c>
      <c r="F242" s="81"/>
      <c r="G242" s="72"/>
      <c r="H242" s="72"/>
      <c r="I242" s="44"/>
      <c r="J242" s="44"/>
    </row>
    <row r="243" spans="1:10" s="45" customFormat="1" x14ac:dyDescent="0.2">
      <c r="A243" s="31"/>
      <c r="B243" s="74"/>
      <c r="C243" s="129"/>
      <c r="D243" s="111"/>
      <c r="E243" s="75"/>
      <c r="F243" s="76"/>
      <c r="I243" s="44"/>
      <c r="J243" s="44"/>
    </row>
    <row r="244" spans="1:10" s="45" customFormat="1" x14ac:dyDescent="0.2">
      <c r="A244" s="57">
        <v>4379</v>
      </c>
      <c r="B244" s="58" t="s">
        <v>58</v>
      </c>
      <c r="C244" s="59">
        <f t="shared" ref="C244:H244" si="43">SUM(C245)</f>
        <v>5</v>
      </c>
      <c r="D244" s="59">
        <f t="shared" si="43"/>
        <v>5</v>
      </c>
      <c r="E244" s="77">
        <f t="shared" si="43"/>
        <v>0</v>
      </c>
      <c r="F244" s="78">
        <f t="shared" si="43"/>
        <v>0</v>
      </c>
      <c r="G244" s="59">
        <f t="shared" si="43"/>
        <v>5</v>
      </c>
      <c r="H244" s="59">
        <f t="shared" si="43"/>
        <v>5</v>
      </c>
      <c r="I244" s="44"/>
      <c r="J244" s="44"/>
    </row>
    <row r="245" spans="1:10" s="45" customFormat="1" x14ac:dyDescent="0.2">
      <c r="A245" s="69"/>
      <c r="B245" s="13" t="s">
        <v>386</v>
      </c>
      <c r="C245" s="71">
        <v>5</v>
      </c>
      <c r="D245" s="72">
        <v>5</v>
      </c>
      <c r="E245" s="73">
        <v>0</v>
      </c>
      <c r="F245" s="81"/>
      <c r="G245" s="72">
        <v>5</v>
      </c>
      <c r="H245" s="72">
        <f>SUM(F245:G245)</f>
        <v>5</v>
      </c>
      <c r="I245" s="44"/>
      <c r="J245" s="44"/>
    </row>
    <row r="246" spans="1:10" s="45" customFormat="1" x14ac:dyDescent="0.2">
      <c r="A246" s="87"/>
      <c r="B246" s="88"/>
      <c r="C246" s="100"/>
      <c r="D246" s="91"/>
      <c r="E246" s="75"/>
      <c r="F246" s="76"/>
      <c r="I246" s="44"/>
      <c r="J246" s="44"/>
    </row>
    <row r="247" spans="1:10" s="45" customFormat="1" x14ac:dyDescent="0.2">
      <c r="A247" s="181">
        <v>5212</v>
      </c>
      <c r="B247" s="182" t="s">
        <v>115</v>
      </c>
      <c r="C247" s="59">
        <f t="shared" ref="C247:H247" si="44">SUM(C248)</f>
        <v>20</v>
      </c>
      <c r="D247" s="59">
        <f t="shared" si="44"/>
        <v>4</v>
      </c>
      <c r="E247" s="77">
        <f t="shared" si="44"/>
        <v>0</v>
      </c>
      <c r="F247" s="78">
        <f t="shared" si="44"/>
        <v>0</v>
      </c>
      <c r="G247" s="59">
        <f t="shared" si="44"/>
        <v>20</v>
      </c>
      <c r="H247" s="59">
        <f t="shared" si="44"/>
        <v>20</v>
      </c>
      <c r="I247" s="44"/>
      <c r="J247" s="44"/>
    </row>
    <row r="248" spans="1:10" s="45" customFormat="1" x14ac:dyDescent="0.2">
      <c r="A248" s="69"/>
      <c r="B248" s="13" t="s">
        <v>387</v>
      </c>
      <c r="C248" s="71">
        <v>20</v>
      </c>
      <c r="D248" s="72">
        <v>4</v>
      </c>
      <c r="E248" s="73">
        <v>0</v>
      </c>
      <c r="F248" s="81"/>
      <c r="G248" s="72">
        <v>20</v>
      </c>
      <c r="H248" s="72">
        <f>SUM(F248:G248)</f>
        <v>20</v>
      </c>
      <c r="I248" s="44"/>
      <c r="J248" s="44"/>
    </row>
    <row r="249" spans="1:10" s="45" customFormat="1" x14ac:dyDescent="0.2">
      <c r="A249" s="183"/>
      <c r="B249" s="184"/>
      <c r="C249" s="185"/>
      <c r="D249" s="186"/>
      <c r="E249" s="91"/>
      <c r="F249" s="81"/>
      <c r="G249" s="186"/>
      <c r="H249" s="186"/>
      <c r="I249" s="44"/>
      <c r="J249" s="44"/>
    </row>
    <row r="250" spans="1:10" s="45" customFormat="1" x14ac:dyDescent="0.2">
      <c r="A250" s="181">
        <v>5272</v>
      </c>
      <c r="B250" s="182" t="s">
        <v>165</v>
      </c>
      <c r="C250" s="59">
        <f t="shared" ref="C250:H250" si="45">SUM(C251:C251)</f>
        <v>20</v>
      </c>
      <c r="D250" s="59">
        <f t="shared" si="45"/>
        <v>20</v>
      </c>
      <c r="E250" s="369">
        <f t="shared" si="45"/>
        <v>0</v>
      </c>
      <c r="F250" s="370">
        <f t="shared" si="45"/>
        <v>0</v>
      </c>
      <c r="G250" s="371">
        <f t="shared" si="45"/>
        <v>20</v>
      </c>
      <c r="H250" s="59">
        <f t="shared" si="45"/>
        <v>20</v>
      </c>
      <c r="I250" s="44"/>
      <c r="J250" s="44"/>
    </row>
    <row r="251" spans="1:10" s="45" customFormat="1" x14ac:dyDescent="0.2">
      <c r="A251" s="69"/>
      <c r="B251" s="13" t="s">
        <v>388</v>
      </c>
      <c r="C251" s="71">
        <v>20</v>
      </c>
      <c r="D251" s="170">
        <v>20</v>
      </c>
      <c r="E251" s="170">
        <v>0</v>
      </c>
      <c r="F251" s="93"/>
      <c r="G251" s="72">
        <v>20</v>
      </c>
      <c r="H251" s="81">
        <f>SUM(F251:G251)</f>
        <v>20</v>
      </c>
      <c r="I251" s="44"/>
      <c r="J251" s="44"/>
    </row>
    <row r="252" spans="1:10" s="45" customFormat="1" x14ac:dyDescent="0.2">
      <c r="A252" s="31"/>
      <c r="B252" s="74"/>
      <c r="C252" s="129"/>
      <c r="D252" s="111"/>
      <c r="E252" s="75"/>
      <c r="F252" s="91"/>
      <c r="G252" s="75"/>
      <c r="I252" s="44"/>
      <c r="J252" s="44"/>
    </row>
    <row r="253" spans="1:10" s="103" customFormat="1" x14ac:dyDescent="0.2">
      <c r="A253" s="57">
        <v>5311</v>
      </c>
      <c r="B253" s="58" t="s">
        <v>10</v>
      </c>
      <c r="C253" s="59">
        <f t="shared" ref="C253:H253" si="46">SUM(C254:C261)</f>
        <v>5085</v>
      </c>
      <c r="D253" s="59">
        <f t="shared" si="46"/>
        <v>5218</v>
      </c>
      <c r="E253" s="60">
        <f t="shared" si="46"/>
        <v>3853457.73</v>
      </c>
      <c r="F253" s="61">
        <f t="shared" si="46"/>
        <v>0</v>
      </c>
      <c r="G253" s="59">
        <f t="shared" si="46"/>
        <v>5410</v>
      </c>
      <c r="H253" s="59">
        <f t="shared" si="46"/>
        <v>5410</v>
      </c>
      <c r="I253" s="101"/>
      <c r="J253" s="102"/>
    </row>
    <row r="254" spans="1:10" s="45" customFormat="1" x14ac:dyDescent="0.2">
      <c r="A254" s="187"/>
      <c r="B254" s="13" t="s">
        <v>389</v>
      </c>
      <c r="C254" s="130">
        <v>3042</v>
      </c>
      <c r="D254" s="66">
        <v>3042</v>
      </c>
      <c r="E254" s="73">
        <v>2324073</v>
      </c>
      <c r="F254" s="68"/>
      <c r="G254" s="66">
        <v>3289</v>
      </c>
      <c r="H254" s="66">
        <f>SUM(F254:G254)</f>
        <v>3289</v>
      </c>
      <c r="I254" s="44"/>
      <c r="J254" s="44"/>
    </row>
    <row r="255" spans="1:10" s="45" customFormat="1" x14ac:dyDescent="0.2">
      <c r="A255" s="187"/>
      <c r="B255" s="13" t="s">
        <v>390</v>
      </c>
      <c r="C255" s="130">
        <f>761+274</f>
        <v>1035</v>
      </c>
      <c r="D255" s="66">
        <f>761+274</f>
        <v>1035</v>
      </c>
      <c r="E255" s="73">
        <v>789343</v>
      </c>
      <c r="F255" s="68"/>
      <c r="G255" s="66">
        <v>1118</v>
      </c>
      <c r="H255" s="66">
        <f t="shared" ref="H255:H261" si="47">SUM(F255:G255)</f>
        <v>1118</v>
      </c>
      <c r="I255" s="44"/>
      <c r="J255" s="44"/>
    </row>
    <row r="256" spans="1:10" s="45" customFormat="1" x14ac:dyDescent="0.2">
      <c r="A256" s="187"/>
      <c r="B256" s="13" t="s">
        <v>391</v>
      </c>
      <c r="C256" s="71">
        <v>61</v>
      </c>
      <c r="D256" s="72">
        <v>61</v>
      </c>
      <c r="E256" s="73">
        <v>10490</v>
      </c>
      <c r="F256" s="81"/>
      <c r="G256" s="72">
        <v>66</v>
      </c>
      <c r="H256" s="66">
        <f t="shared" si="47"/>
        <v>66</v>
      </c>
      <c r="I256" s="44"/>
      <c r="J256" s="44"/>
    </row>
    <row r="257" spans="1:11" s="45" customFormat="1" x14ac:dyDescent="0.2">
      <c r="A257" s="187"/>
      <c r="B257" s="13" t="s">
        <v>392</v>
      </c>
      <c r="C257" s="71">
        <v>647</v>
      </c>
      <c r="D257" s="72">
        <v>647</v>
      </c>
      <c r="E257" s="73">
        <v>401748.73</v>
      </c>
      <c r="F257" s="81"/>
      <c r="G257" s="72">
        <v>659</v>
      </c>
      <c r="H257" s="66">
        <f t="shared" si="47"/>
        <v>659</v>
      </c>
      <c r="I257" s="44"/>
      <c r="J257" s="44"/>
    </row>
    <row r="258" spans="1:11" s="45" customFormat="1" x14ac:dyDescent="0.2">
      <c r="A258" s="187"/>
      <c r="B258" s="13" t="s">
        <v>393</v>
      </c>
      <c r="C258" s="71"/>
      <c r="D258" s="72">
        <v>110</v>
      </c>
      <c r="E258" s="73">
        <v>107327</v>
      </c>
      <c r="F258" s="81"/>
      <c r="G258" s="72"/>
      <c r="H258" s="66"/>
      <c r="I258" s="44"/>
      <c r="J258" s="44"/>
    </row>
    <row r="259" spans="1:11" s="45" customFormat="1" x14ac:dyDescent="0.2">
      <c r="A259" s="187"/>
      <c r="B259" s="13" t="s">
        <v>394</v>
      </c>
      <c r="C259" s="71">
        <v>180</v>
      </c>
      <c r="D259" s="72">
        <v>171</v>
      </c>
      <c r="E259" s="73">
        <v>71832</v>
      </c>
      <c r="F259" s="81"/>
      <c r="G259" s="72">
        <v>158</v>
      </c>
      <c r="H259" s="66">
        <f t="shared" si="47"/>
        <v>158</v>
      </c>
      <c r="I259" s="44"/>
      <c r="J259" s="44"/>
    </row>
    <row r="260" spans="1:11" s="45" customFormat="1" x14ac:dyDescent="0.2">
      <c r="A260" s="187"/>
      <c r="B260" s="13" t="s">
        <v>395</v>
      </c>
      <c r="C260" s="71"/>
      <c r="D260" s="72">
        <v>32</v>
      </c>
      <c r="E260" s="73">
        <v>28644</v>
      </c>
      <c r="F260" s="81"/>
      <c r="G260" s="72"/>
      <c r="H260" s="66">
        <f t="shared" si="47"/>
        <v>0</v>
      </c>
      <c r="I260" s="44"/>
      <c r="J260" s="44"/>
    </row>
    <row r="261" spans="1:11" s="45" customFormat="1" x14ac:dyDescent="0.2">
      <c r="A261" s="187"/>
      <c r="B261" s="70" t="s">
        <v>110</v>
      </c>
      <c r="C261" s="71">
        <v>120</v>
      </c>
      <c r="D261" s="72">
        <v>120</v>
      </c>
      <c r="E261" s="73">
        <v>120000</v>
      </c>
      <c r="F261" s="81"/>
      <c r="G261" s="72">
        <v>120</v>
      </c>
      <c r="H261" s="66">
        <f t="shared" si="47"/>
        <v>120</v>
      </c>
      <c r="I261" s="44"/>
      <c r="J261" s="44"/>
    </row>
    <row r="262" spans="1:11" s="45" customFormat="1" x14ac:dyDescent="0.2">
      <c r="A262" s="87"/>
      <c r="B262" s="88"/>
      <c r="C262" s="129"/>
      <c r="D262" s="111"/>
      <c r="E262" s="84"/>
      <c r="F262" s="111"/>
      <c r="I262" s="44"/>
      <c r="J262" s="44"/>
    </row>
    <row r="263" spans="1:11" s="103" customFormat="1" x14ac:dyDescent="0.2">
      <c r="A263" s="57">
        <v>5512</v>
      </c>
      <c r="B263" s="58" t="s">
        <v>11</v>
      </c>
      <c r="C263" s="176">
        <f t="shared" ref="C263:H263" si="48">SUM(C264:C267)</f>
        <v>9041</v>
      </c>
      <c r="D263" s="176">
        <f t="shared" si="48"/>
        <v>9267.5</v>
      </c>
      <c r="E263" s="177">
        <f t="shared" si="48"/>
        <v>8586701.0299999993</v>
      </c>
      <c r="F263" s="178">
        <f t="shared" si="48"/>
        <v>0</v>
      </c>
      <c r="G263" s="176">
        <f t="shared" si="48"/>
        <v>1355</v>
      </c>
      <c r="H263" s="176">
        <f t="shared" si="48"/>
        <v>1355</v>
      </c>
      <c r="I263" s="101"/>
      <c r="J263" s="102"/>
    </row>
    <row r="264" spans="1:11" s="45" customFormat="1" ht="15.75" customHeight="1" x14ac:dyDescent="0.2">
      <c r="A264" s="69"/>
      <c r="B264" s="13" t="s">
        <v>396</v>
      </c>
      <c r="C264" s="71">
        <v>525</v>
      </c>
      <c r="D264" s="72">
        <v>555</v>
      </c>
      <c r="E264" s="73">
        <v>405204</v>
      </c>
      <c r="F264" s="81"/>
      <c r="G264" s="72">
        <v>565</v>
      </c>
      <c r="H264" s="72">
        <f>SUM(F264:G264)</f>
        <v>565</v>
      </c>
      <c r="I264" s="188"/>
      <c r="J264" s="189"/>
      <c r="K264" s="190"/>
    </row>
    <row r="265" spans="1:11" s="45" customFormat="1" x14ac:dyDescent="0.2">
      <c r="A265" s="69"/>
      <c r="B265" s="13" t="s">
        <v>390</v>
      </c>
      <c r="C265" s="71">
        <v>80</v>
      </c>
      <c r="D265" s="72">
        <v>80</v>
      </c>
      <c r="E265" s="73">
        <v>40950</v>
      </c>
      <c r="F265" s="81"/>
      <c r="G265" s="72">
        <v>80</v>
      </c>
      <c r="H265" s="72">
        <f>SUM(F265:G265)</f>
        <v>80</v>
      </c>
      <c r="I265" s="188"/>
      <c r="J265" s="189"/>
      <c r="K265" s="190"/>
    </row>
    <row r="266" spans="1:11" s="45" customFormat="1" x14ac:dyDescent="0.2">
      <c r="A266" s="69"/>
      <c r="B266" s="13" t="s">
        <v>392</v>
      </c>
      <c r="C266" s="71">
        <v>750</v>
      </c>
      <c r="D266" s="72">
        <v>953.5</v>
      </c>
      <c r="E266" s="73">
        <v>559897.03</v>
      </c>
      <c r="F266" s="81"/>
      <c r="G266" s="72">
        <v>710</v>
      </c>
      <c r="H266" s="72">
        <f>SUM(F266:G266)</f>
        <v>710</v>
      </c>
      <c r="I266" s="191"/>
      <c r="J266" s="44"/>
    </row>
    <row r="267" spans="1:11" s="45" customFormat="1" x14ac:dyDescent="0.2">
      <c r="A267" s="69"/>
      <c r="B267" s="13" t="s">
        <v>397</v>
      </c>
      <c r="C267" s="130">
        <v>7686</v>
      </c>
      <c r="D267" s="66">
        <v>7679</v>
      </c>
      <c r="E267" s="73">
        <v>7580650</v>
      </c>
      <c r="F267" s="68"/>
      <c r="G267" s="66"/>
      <c r="H267" s="72">
        <f>SUM(F267:G267)</f>
        <v>0</v>
      </c>
      <c r="I267" s="44"/>
      <c r="J267" s="44"/>
    </row>
    <row r="268" spans="1:11" s="45" customFormat="1" x14ac:dyDescent="0.2">
      <c r="A268" s="87"/>
      <c r="B268" s="88"/>
      <c r="C268" s="129"/>
      <c r="D268" s="111"/>
      <c r="E268" s="75"/>
      <c r="F268" s="76"/>
      <c r="I268" s="44"/>
      <c r="J268" s="44"/>
      <c r="K268" s="192"/>
    </row>
    <row r="269" spans="1:11" s="45" customFormat="1" x14ac:dyDescent="0.2">
      <c r="A269" s="57">
        <v>6112</v>
      </c>
      <c r="B269" s="58" t="s">
        <v>12</v>
      </c>
      <c r="C269" s="59">
        <f t="shared" ref="C269:H269" si="49">SUM(C270:C272)</f>
        <v>2680</v>
      </c>
      <c r="D269" s="59">
        <f t="shared" si="49"/>
        <v>2707</v>
      </c>
      <c r="E269" s="77">
        <f t="shared" si="49"/>
        <v>2237804</v>
      </c>
      <c r="F269" s="78">
        <f t="shared" si="49"/>
        <v>0</v>
      </c>
      <c r="G269" s="59">
        <f t="shared" si="49"/>
        <v>3940</v>
      </c>
      <c r="H269" s="59">
        <f t="shared" si="49"/>
        <v>3940</v>
      </c>
      <c r="I269" s="44"/>
      <c r="J269" s="44"/>
    </row>
    <row r="270" spans="1:11" s="45" customFormat="1" ht="29.25" customHeight="1" x14ac:dyDescent="0.2">
      <c r="A270" s="94"/>
      <c r="B270" s="360" t="s">
        <v>398</v>
      </c>
      <c r="C270" s="71">
        <f>1970+140+320+170</f>
        <v>2600</v>
      </c>
      <c r="D270" s="72">
        <v>2627</v>
      </c>
      <c r="E270" s="73">
        <v>2163531</v>
      </c>
      <c r="F270" s="81"/>
      <c r="G270" s="72">
        <v>3200</v>
      </c>
      <c r="H270" s="72">
        <f>SUM(F270:G270)</f>
        <v>3200</v>
      </c>
      <c r="I270" s="193"/>
      <c r="J270" s="194"/>
    </row>
    <row r="271" spans="1:11" s="45" customFormat="1" ht="23.25" customHeight="1" x14ac:dyDescent="0.2">
      <c r="A271" s="94"/>
      <c r="B271" s="360" t="s">
        <v>399</v>
      </c>
      <c r="C271" s="71"/>
      <c r="D271" s="72"/>
      <c r="E271" s="73"/>
      <c r="F271" s="81"/>
      <c r="G271" s="72">
        <v>660</v>
      </c>
      <c r="H271" s="72">
        <f>SUM(F271:G271)</f>
        <v>660</v>
      </c>
      <c r="I271" s="82"/>
      <c r="J271" s="161"/>
    </row>
    <row r="272" spans="1:11" s="45" customFormat="1" x14ac:dyDescent="0.2">
      <c r="A272" s="94"/>
      <c r="B272" s="360" t="s">
        <v>400</v>
      </c>
      <c r="C272" s="71">
        <v>80</v>
      </c>
      <c r="D272" s="72">
        <v>80</v>
      </c>
      <c r="E272" s="73">
        <v>74273</v>
      </c>
      <c r="F272" s="81"/>
      <c r="G272" s="72">
        <v>80</v>
      </c>
      <c r="H272" s="72">
        <f>SUM(F272:G272)</f>
        <v>80</v>
      </c>
      <c r="I272" s="82"/>
      <c r="J272" s="161"/>
    </row>
    <row r="273" spans="1:10" s="45" customFormat="1" x14ac:dyDescent="0.2">
      <c r="A273" s="98"/>
      <c r="B273" s="388"/>
      <c r="C273" s="376"/>
      <c r="D273" s="91"/>
      <c r="E273" s="91"/>
      <c r="F273" s="76"/>
      <c r="G273" s="91"/>
      <c r="H273" s="91"/>
      <c r="I273" s="83"/>
      <c r="J273" s="161"/>
    </row>
    <row r="274" spans="1:10" s="45" customFormat="1" x14ac:dyDescent="0.2">
      <c r="A274" s="181">
        <v>6114</v>
      </c>
      <c r="B274" s="387" t="s">
        <v>459</v>
      </c>
      <c r="C274" s="59">
        <f t="shared" ref="C274:H274" si="50">SUM(C275)</f>
        <v>0</v>
      </c>
      <c r="D274" s="59">
        <f t="shared" si="50"/>
        <v>272</v>
      </c>
      <c r="E274" s="77">
        <f t="shared" si="50"/>
        <v>15271</v>
      </c>
      <c r="F274" s="78">
        <f t="shared" si="50"/>
        <v>0</v>
      </c>
      <c r="G274" s="59">
        <f t="shared" si="50"/>
        <v>0</v>
      </c>
      <c r="H274" s="59">
        <f t="shared" si="50"/>
        <v>0</v>
      </c>
      <c r="I274" s="44"/>
      <c r="J274" s="44"/>
    </row>
    <row r="275" spans="1:10" s="45" customFormat="1" x14ac:dyDescent="0.2">
      <c r="A275" s="69"/>
      <c r="B275" s="13" t="s">
        <v>460</v>
      </c>
      <c r="C275" s="71"/>
      <c r="D275" s="72">
        <v>272</v>
      </c>
      <c r="E275" s="73">
        <v>15271</v>
      </c>
      <c r="F275" s="81"/>
      <c r="G275" s="72"/>
      <c r="H275" s="72"/>
      <c r="I275" s="44"/>
      <c r="J275" s="44"/>
    </row>
    <row r="276" spans="1:10" s="45" customFormat="1" x14ac:dyDescent="0.2">
      <c r="A276" s="98"/>
      <c r="B276" s="388"/>
      <c r="C276" s="376"/>
      <c r="D276" s="91"/>
      <c r="E276" s="91"/>
      <c r="F276" s="76"/>
      <c r="G276" s="91"/>
      <c r="H276" s="91"/>
      <c r="I276" s="83"/>
      <c r="J276" s="161"/>
    </row>
    <row r="277" spans="1:10" s="45" customFormat="1" x14ac:dyDescent="0.2">
      <c r="A277" s="181">
        <v>6118</v>
      </c>
      <c r="B277" s="387" t="s">
        <v>461</v>
      </c>
      <c r="C277" s="59">
        <f t="shared" ref="C277:H277" si="51">SUM(C278)</f>
        <v>0</v>
      </c>
      <c r="D277" s="59">
        <f t="shared" si="51"/>
        <v>30</v>
      </c>
      <c r="E277" s="77">
        <f t="shared" si="51"/>
        <v>0</v>
      </c>
      <c r="F277" s="78">
        <f t="shared" si="51"/>
        <v>0</v>
      </c>
      <c r="G277" s="59">
        <f t="shared" si="51"/>
        <v>0</v>
      </c>
      <c r="H277" s="59">
        <f t="shared" si="51"/>
        <v>0</v>
      </c>
      <c r="I277" s="44"/>
      <c r="J277" s="44"/>
    </row>
    <row r="278" spans="1:10" s="45" customFormat="1" x14ac:dyDescent="0.2">
      <c r="A278" s="69"/>
      <c r="B278" s="13" t="s">
        <v>462</v>
      </c>
      <c r="C278" s="71"/>
      <c r="D278" s="72">
        <v>30</v>
      </c>
      <c r="E278" s="73">
        <v>0</v>
      </c>
      <c r="F278" s="81"/>
      <c r="G278" s="72"/>
      <c r="H278" s="72">
        <f>SUM(F278:G278)</f>
        <v>0</v>
      </c>
      <c r="I278" s="44"/>
      <c r="J278" s="44"/>
    </row>
    <row r="279" spans="1:10" s="45" customFormat="1" x14ac:dyDescent="0.2">
      <c r="A279" s="98"/>
      <c r="B279" s="99"/>
      <c r="C279" s="129"/>
      <c r="D279" s="111"/>
      <c r="E279" s="75"/>
      <c r="F279" s="76"/>
      <c r="I279" s="44"/>
      <c r="J279" s="44"/>
    </row>
    <row r="280" spans="1:10" s="103" customFormat="1" x14ac:dyDescent="0.2">
      <c r="A280" s="57">
        <v>6171</v>
      </c>
      <c r="B280" s="58" t="s">
        <v>183</v>
      </c>
      <c r="C280" s="59">
        <f t="shared" ref="C280:H280" si="52">SUM(C281:C292)</f>
        <v>5651</v>
      </c>
      <c r="D280" s="59">
        <f t="shared" si="52"/>
        <v>7777</v>
      </c>
      <c r="E280" s="60">
        <f t="shared" si="52"/>
        <v>3931413.33</v>
      </c>
      <c r="F280" s="61">
        <f t="shared" si="52"/>
        <v>9198</v>
      </c>
      <c r="G280" s="61">
        <f t="shared" si="52"/>
        <v>5604</v>
      </c>
      <c r="H280" s="61">
        <f t="shared" si="52"/>
        <v>14802</v>
      </c>
      <c r="I280" s="101"/>
      <c r="J280" s="102"/>
    </row>
    <row r="281" spans="1:10" ht="38.25" x14ac:dyDescent="0.2">
      <c r="A281" s="136"/>
      <c r="B281" s="13" t="s">
        <v>401</v>
      </c>
      <c r="C281" s="130">
        <v>1297</v>
      </c>
      <c r="D281" s="66">
        <v>1307</v>
      </c>
      <c r="E281" s="73">
        <v>813009.45</v>
      </c>
      <c r="F281" s="68"/>
      <c r="G281" s="66">
        <v>1145</v>
      </c>
      <c r="H281" s="66">
        <f>SUM(F281:G281)</f>
        <v>1145</v>
      </c>
      <c r="I281" s="195"/>
      <c r="J281" s="196"/>
    </row>
    <row r="282" spans="1:10" x14ac:dyDescent="0.2">
      <c r="A282" s="136"/>
      <c r="B282" s="13" t="s">
        <v>402</v>
      </c>
      <c r="C282" s="130">
        <v>65</v>
      </c>
      <c r="D282" s="66">
        <v>65</v>
      </c>
      <c r="E282" s="73">
        <v>41336.6</v>
      </c>
      <c r="F282" s="68"/>
      <c r="G282" s="66"/>
      <c r="H282" s="66">
        <f t="shared" ref="H282:H292" si="53">SUM(F282:G282)</f>
        <v>0</v>
      </c>
    </row>
    <row r="283" spans="1:10" ht="24.75" customHeight="1" x14ac:dyDescent="0.2">
      <c r="A283" s="136"/>
      <c r="B283" s="13" t="s">
        <v>403</v>
      </c>
      <c r="C283" s="130">
        <f>250+200+78+500+100+500+1480</f>
        <v>3108</v>
      </c>
      <c r="D283" s="66">
        <v>3268</v>
      </c>
      <c r="E283" s="73">
        <v>2410521.19</v>
      </c>
      <c r="F283" s="68"/>
      <c r="G283" s="66">
        <v>3848</v>
      </c>
      <c r="H283" s="66">
        <f t="shared" si="53"/>
        <v>3848</v>
      </c>
      <c r="I283" s="197"/>
      <c r="J283" s="198"/>
    </row>
    <row r="284" spans="1:10" x14ac:dyDescent="0.2">
      <c r="A284" s="136"/>
      <c r="B284" s="13" t="s">
        <v>400</v>
      </c>
      <c r="C284" s="130">
        <v>570</v>
      </c>
      <c r="D284" s="66">
        <v>440</v>
      </c>
      <c r="E284" s="73">
        <v>279385</v>
      </c>
      <c r="F284" s="68"/>
      <c r="G284" s="66"/>
      <c r="H284" s="66"/>
    </row>
    <row r="285" spans="1:10" x14ac:dyDescent="0.2">
      <c r="A285" s="136"/>
      <c r="B285" s="13" t="s">
        <v>404</v>
      </c>
      <c r="C285" s="130">
        <v>150</v>
      </c>
      <c r="D285" s="66">
        <v>150</v>
      </c>
      <c r="E285" s="73">
        <v>99288.68</v>
      </c>
      <c r="F285" s="68"/>
      <c r="G285" s="66">
        <v>100</v>
      </c>
      <c r="H285" s="66">
        <f t="shared" si="53"/>
        <v>100</v>
      </c>
    </row>
    <row r="286" spans="1:10" x14ac:dyDescent="0.2">
      <c r="A286" s="136"/>
      <c r="B286" s="13" t="s">
        <v>405</v>
      </c>
      <c r="C286" s="130">
        <v>0</v>
      </c>
      <c r="D286" s="66">
        <v>0</v>
      </c>
      <c r="E286" s="73">
        <v>0</v>
      </c>
      <c r="F286" s="68"/>
      <c r="G286" s="66"/>
      <c r="H286" s="66">
        <f t="shared" si="53"/>
        <v>0</v>
      </c>
    </row>
    <row r="287" spans="1:10" ht="23.25" customHeight="1" x14ac:dyDescent="0.2">
      <c r="A287" s="136"/>
      <c r="B287" s="13" t="s">
        <v>406</v>
      </c>
      <c r="C287" s="130">
        <f>85+10+10+33+20</f>
        <v>158</v>
      </c>
      <c r="D287" s="66">
        <f>85+10+10+33+20</f>
        <v>158</v>
      </c>
      <c r="E287" s="73">
        <v>96029.17</v>
      </c>
      <c r="F287" s="68"/>
      <c r="G287" s="66">
        <v>291</v>
      </c>
      <c r="H287" s="66">
        <f t="shared" si="53"/>
        <v>291</v>
      </c>
      <c r="I287" s="197"/>
      <c r="J287" s="198"/>
    </row>
    <row r="288" spans="1:10" x14ac:dyDescent="0.2">
      <c r="A288" s="136"/>
      <c r="B288" s="13" t="s">
        <v>407</v>
      </c>
      <c r="C288" s="71">
        <f>43+40</f>
        <v>83</v>
      </c>
      <c r="D288" s="72">
        <f>43+40</f>
        <v>83</v>
      </c>
      <c r="E288" s="73">
        <v>36764</v>
      </c>
      <c r="F288" s="81"/>
      <c r="G288" s="66"/>
      <c r="H288" s="66">
        <f t="shared" si="53"/>
        <v>0</v>
      </c>
    </row>
    <row r="289" spans="1:10" ht="27" customHeight="1" x14ac:dyDescent="0.2">
      <c r="A289" s="69"/>
      <c r="B289" s="13" t="s">
        <v>408</v>
      </c>
      <c r="C289" s="71">
        <v>200</v>
      </c>
      <c r="D289" s="72">
        <v>200</v>
      </c>
      <c r="E289" s="73">
        <v>43752.24</v>
      </c>
      <c r="F289" s="81"/>
      <c r="G289" s="66">
        <v>200</v>
      </c>
      <c r="H289" s="66">
        <f t="shared" si="53"/>
        <v>200</v>
      </c>
      <c r="I289" s="199"/>
      <c r="J289" s="200"/>
    </row>
    <row r="290" spans="1:10" s="204" customFormat="1" x14ac:dyDescent="0.2">
      <c r="A290" s="201"/>
      <c r="B290" s="163" t="s">
        <v>305</v>
      </c>
      <c r="C290" s="202"/>
      <c r="D290" s="125">
        <v>2070</v>
      </c>
      <c r="E290" s="123">
        <v>94000</v>
      </c>
      <c r="F290" s="203">
        <v>9198</v>
      </c>
      <c r="G290" s="125"/>
      <c r="H290" s="125">
        <f>SUM(F290:G290)</f>
        <v>9198</v>
      </c>
    </row>
    <row r="291" spans="1:10" x14ac:dyDescent="0.2">
      <c r="A291" s="205"/>
      <c r="B291" s="385" t="s">
        <v>409</v>
      </c>
      <c r="C291" s="206">
        <v>20</v>
      </c>
      <c r="D291" s="72">
        <v>20</v>
      </c>
      <c r="E291" s="73">
        <v>1687</v>
      </c>
      <c r="F291" s="93"/>
      <c r="G291" s="207">
        <v>20</v>
      </c>
      <c r="H291" s="66">
        <f t="shared" si="53"/>
        <v>20</v>
      </c>
    </row>
    <row r="292" spans="1:10" x14ac:dyDescent="0.2">
      <c r="A292" s="208"/>
      <c r="B292" s="13" t="s">
        <v>115</v>
      </c>
      <c r="C292" s="71"/>
      <c r="D292" s="96">
        <v>16</v>
      </c>
      <c r="E292" s="73">
        <v>15640</v>
      </c>
      <c r="F292" s="209"/>
      <c r="G292" s="66"/>
      <c r="H292" s="66">
        <f t="shared" si="53"/>
        <v>0</v>
      </c>
    </row>
    <row r="293" spans="1:10" x14ac:dyDescent="0.2">
      <c r="A293" s="158"/>
      <c r="B293" s="88"/>
      <c r="C293" s="129"/>
      <c r="D293" s="111"/>
      <c r="E293" s="87"/>
      <c r="F293" s="96"/>
    </row>
    <row r="294" spans="1:10" x14ac:dyDescent="0.2">
      <c r="A294" s="57">
        <v>6171</v>
      </c>
      <c r="B294" s="58" t="s">
        <v>4</v>
      </c>
      <c r="C294" s="59">
        <f t="shared" ref="C294:H294" si="54">SUM(C295:C300)</f>
        <v>24270</v>
      </c>
      <c r="D294" s="59">
        <f t="shared" si="54"/>
        <v>24636</v>
      </c>
      <c r="E294" s="77">
        <f t="shared" si="54"/>
        <v>19431753</v>
      </c>
      <c r="F294" s="78">
        <f t="shared" si="54"/>
        <v>0</v>
      </c>
      <c r="G294" s="59">
        <f t="shared" si="54"/>
        <v>27767</v>
      </c>
      <c r="H294" s="59">
        <f t="shared" si="54"/>
        <v>27767</v>
      </c>
    </row>
    <row r="295" spans="1:10" x14ac:dyDescent="0.2">
      <c r="A295" s="136"/>
      <c r="B295" s="13" t="s">
        <v>389</v>
      </c>
      <c r="C295" s="130">
        <v>17261</v>
      </c>
      <c r="D295" s="66">
        <v>17496</v>
      </c>
      <c r="E295" s="73">
        <v>13932646</v>
      </c>
      <c r="F295" s="68"/>
      <c r="G295" s="66">
        <v>19517</v>
      </c>
      <c r="H295" s="66">
        <f t="shared" ref="H295:H300" si="55">SUM(F295:G295)</f>
        <v>19517</v>
      </c>
    </row>
    <row r="296" spans="1:10" x14ac:dyDescent="0.2">
      <c r="A296" s="136"/>
      <c r="B296" s="13" t="s">
        <v>390</v>
      </c>
      <c r="C296" s="130">
        <f>4253+1531</f>
        <v>5784</v>
      </c>
      <c r="D296" s="66">
        <v>5864</v>
      </c>
      <c r="E296" s="73">
        <v>4748203</v>
      </c>
      <c r="F296" s="68"/>
      <c r="G296" s="66">
        <v>6636</v>
      </c>
      <c r="H296" s="66">
        <f t="shared" si="55"/>
        <v>6636</v>
      </c>
    </row>
    <row r="297" spans="1:10" x14ac:dyDescent="0.2">
      <c r="A297" s="136"/>
      <c r="B297" s="13" t="s">
        <v>391</v>
      </c>
      <c r="C297" s="71">
        <v>344</v>
      </c>
      <c r="D297" s="72">
        <v>344</v>
      </c>
      <c r="E297" s="73">
        <v>67131</v>
      </c>
      <c r="F297" s="81"/>
      <c r="G297" s="72">
        <v>390</v>
      </c>
      <c r="H297" s="66">
        <f t="shared" si="55"/>
        <v>390</v>
      </c>
    </row>
    <row r="298" spans="1:10" x14ac:dyDescent="0.2">
      <c r="A298" s="136"/>
      <c r="B298" s="386" t="s">
        <v>410</v>
      </c>
      <c r="C298" s="71">
        <v>88</v>
      </c>
      <c r="D298" s="72">
        <v>88</v>
      </c>
      <c r="E298" s="73">
        <v>91166</v>
      </c>
      <c r="F298" s="81"/>
      <c r="G298" s="72">
        <v>99</v>
      </c>
      <c r="H298" s="66">
        <f t="shared" si="55"/>
        <v>99</v>
      </c>
    </row>
    <row r="299" spans="1:10" x14ac:dyDescent="0.2">
      <c r="A299" s="136"/>
      <c r="B299" s="13" t="s">
        <v>411</v>
      </c>
      <c r="C299" s="71">
        <v>351</v>
      </c>
      <c r="D299" s="72">
        <v>351</v>
      </c>
      <c r="E299" s="73">
        <v>305129</v>
      </c>
      <c r="F299" s="81"/>
      <c r="G299" s="72">
        <v>381</v>
      </c>
      <c r="H299" s="66">
        <f t="shared" si="55"/>
        <v>381</v>
      </c>
    </row>
    <row r="300" spans="1:10" x14ac:dyDescent="0.2">
      <c r="A300" s="136"/>
      <c r="B300" s="13" t="s">
        <v>412</v>
      </c>
      <c r="C300" s="71">
        <v>442</v>
      </c>
      <c r="D300" s="72">
        <v>493</v>
      </c>
      <c r="E300" s="73">
        <v>287478</v>
      </c>
      <c r="F300" s="81"/>
      <c r="G300" s="72">
        <v>744</v>
      </c>
      <c r="H300" s="66">
        <f t="shared" si="55"/>
        <v>744</v>
      </c>
    </row>
    <row r="301" spans="1:10" x14ac:dyDescent="0.2">
      <c r="A301" s="158"/>
      <c r="B301" s="88"/>
      <c r="C301" s="100"/>
      <c r="D301" s="91"/>
      <c r="E301" s="91"/>
      <c r="F301" s="76"/>
      <c r="G301" s="91"/>
      <c r="H301" s="91"/>
    </row>
    <row r="302" spans="1:10" x14ac:dyDescent="0.2">
      <c r="A302" s="57">
        <v>6171</v>
      </c>
      <c r="B302" s="58" t="s">
        <v>231</v>
      </c>
      <c r="C302" s="59">
        <f t="shared" ref="C302:H302" si="56">SUM(C303:C303)</f>
        <v>0</v>
      </c>
      <c r="D302" s="59">
        <f t="shared" si="56"/>
        <v>473.5</v>
      </c>
      <c r="E302" s="77">
        <f t="shared" si="56"/>
        <v>426788</v>
      </c>
      <c r="F302" s="78">
        <f t="shared" si="56"/>
        <v>0</v>
      </c>
      <c r="G302" s="59">
        <f t="shared" si="56"/>
        <v>0</v>
      </c>
      <c r="H302" s="59">
        <f t="shared" si="56"/>
        <v>0</v>
      </c>
    </row>
    <row r="303" spans="1:10" ht="25.5" x14ac:dyDescent="0.2">
      <c r="A303" s="159"/>
      <c r="B303" s="13" t="s">
        <v>413</v>
      </c>
      <c r="C303" s="71"/>
      <c r="D303" s="72">
        <v>473.5</v>
      </c>
      <c r="E303" s="73">
        <v>426788</v>
      </c>
      <c r="F303" s="81"/>
      <c r="G303" s="72"/>
      <c r="H303" s="72"/>
    </row>
    <row r="304" spans="1:10" x14ac:dyDescent="0.2">
      <c r="A304" s="158"/>
      <c r="B304" s="88"/>
      <c r="C304" s="100"/>
      <c r="D304" s="91"/>
      <c r="E304" s="87"/>
      <c r="F304" s="76"/>
    </row>
    <row r="305" spans="1:10" x14ac:dyDescent="0.2">
      <c r="A305" s="57">
        <v>6171</v>
      </c>
      <c r="B305" s="58" t="s">
        <v>3</v>
      </c>
      <c r="C305" s="59">
        <f t="shared" ref="C305:H305" si="57">SUM(C306:C308)</f>
        <v>200</v>
      </c>
      <c r="D305" s="59">
        <f t="shared" si="57"/>
        <v>4800</v>
      </c>
      <c r="E305" s="77">
        <f t="shared" si="57"/>
        <v>297804</v>
      </c>
      <c r="F305" s="78">
        <f t="shared" si="57"/>
        <v>0</v>
      </c>
      <c r="G305" s="78">
        <f t="shared" si="57"/>
        <v>200</v>
      </c>
      <c r="H305" s="78">
        <f t="shared" si="57"/>
        <v>200</v>
      </c>
    </row>
    <row r="306" spans="1:10" x14ac:dyDescent="0.2">
      <c r="A306" s="159"/>
      <c r="B306" s="13" t="s">
        <v>414</v>
      </c>
      <c r="C306" s="71">
        <v>200</v>
      </c>
      <c r="D306" s="72">
        <v>200</v>
      </c>
      <c r="E306" s="73">
        <v>58685</v>
      </c>
      <c r="F306" s="81"/>
      <c r="G306" s="72">
        <v>200</v>
      </c>
      <c r="H306" s="72">
        <f>SUM(F306:G306)</f>
        <v>200</v>
      </c>
    </row>
    <row r="307" spans="1:10" s="2" customFormat="1" ht="25.5" x14ac:dyDescent="0.2">
      <c r="A307" s="368"/>
      <c r="B307" s="13" t="s">
        <v>232</v>
      </c>
      <c r="C307" s="361"/>
      <c r="D307" s="11">
        <v>1000</v>
      </c>
      <c r="E307" s="362">
        <v>0</v>
      </c>
      <c r="F307" s="363"/>
      <c r="G307" s="11"/>
      <c r="H307" s="11">
        <f>SUM(F307:G307)</f>
        <v>0</v>
      </c>
    </row>
    <row r="308" spans="1:10" x14ac:dyDescent="0.2">
      <c r="A308" s="159"/>
      <c r="B308" s="70" t="s">
        <v>233</v>
      </c>
      <c r="C308" s="71"/>
      <c r="D308" s="72">
        <v>3600</v>
      </c>
      <c r="E308" s="73">
        <v>239119</v>
      </c>
      <c r="F308" s="81"/>
      <c r="G308" s="72"/>
      <c r="H308" s="72"/>
    </row>
    <row r="309" spans="1:10" x14ac:dyDescent="0.2">
      <c r="A309" s="158"/>
      <c r="B309" s="88"/>
      <c r="C309" s="129"/>
      <c r="D309" s="111"/>
      <c r="E309" s="398"/>
      <c r="F309" s="111"/>
    </row>
    <row r="310" spans="1:10" x14ac:dyDescent="0.2">
      <c r="A310" s="57">
        <v>6171</v>
      </c>
      <c r="B310" s="58" t="s">
        <v>158</v>
      </c>
      <c r="C310" s="59">
        <f t="shared" ref="C310:H310" si="58">SUM(C311:C314)</f>
        <v>1030</v>
      </c>
      <c r="D310" s="59">
        <f t="shared" si="58"/>
        <v>1040</v>
      </c>
      <c r="E310" s="77">
        <f t="shared" si="58"/>
        <v>672691.78</v>
      </c>
      <c r="F310" s="78">
        <f t="shared" si="58"/>
        <v>0</v>
      </c>
      <c r="G310" s="59">
        <f t="shared" si="58"/>
        <v>920</v>
      </c>
      <c r="H310" s="59">
        <f t="shared" si="58"/>
        <v>920</v>
      </c>
    </row>
    <row r="311" spans="1:10" s="213" customFormat="1" x14ac:dyDescent="0.2">
      <c r="A311" s="211"/>
      <c r="B311" s="386" t="s">
        <v>415</v>
      </c>
      <c r="C311" s="71">
        <v>50</v>
      </c>
      <c r="D311" s="72">
        <v>50</v>
      </c>
      <c r="E311" s="73">
        <v>16696</v>
      </c>
      <c r="F311" s="81"/>
      <c r="G311" s="72">
        <v>50</v>
      </c>
      <c r="H311" s="72">
        <f>SUM(F311:G311)</f>
        <v>50</v>
      </c>
      <c r="I311" s="212"/>
      <c r="J311" s="212"/>
    </row>
    <row r="312" spans="1:10" s="213" customFormat="1" x14ac:dyDescent="0.2">
      <c r="A312" s="211"/>
      <c r="B312" s="386" t="s">
        <v>416</v>
      </c>
      <c r="C312" s="71">
        <f>25+235+250</f>
        <v>510</v>
      </c>
      <c r="D312" s="72">
        <v>520</v>
      </c>
      <c r="E312" s="73">
        <v>417707.1</v>
      </c>
      <c r="F312" s="81"/>
      <c r="G312" s="72">
        <v>520</v>
      </c>
      <c r="H312" s="72">
        <f>SUM(F312:G312)</f>
        <v>520</v>
      </c>
      <c r="I312" s="212"/>
      <c r="J312" s="212"/>
    </row>
    <row r="313" spans="1:10" s="213" customFormat="1" x14ac:dyDescent="0.2">
      <c r="A313" s="211"/>
      <c r="B313" s="386" t="s">
        <v>417</v>
      </c>
      <c r="C313" s="71">
        <v>220</v>
      </c>
      <c r="D313" s="72">
        <v>220</v>
      </c>
      <c r="E313" s="73">
        <v>70669.679999999993</v>
      </c>
      <c r="F313" s="81"/>
      <c r="G313" s="72">
        <v>200</v>
      </c>
      <c r="H313" s="72">
        <f>SUM(F313:G313)</f>
        <v>200</v>
      </c>
      <c r="I313" s="212"/>
      <c r="J313" s="212"/>
    </row>
    <row r="314" spans="1:10" s="215" customFormat="1" x14ac:dyDescent="0.2">
      <c r="A314" s="214"/>
      <c r="B314" s="386" t="s">
        <v>418</v>
      </c>
      <c r="C314" s="130">
        <v>250</v>
      </c>
      <c r="D314" s="66">
        <v>250</v>
      </c>
      <c r="E314" s="73">
        <v>167619</v>
      </c>
      <c r="F314" s="68"/>
      <c r="G314" s="66">
        <v>150</v>
      </c>
      <c r="H314" s="72">
        <f>SUM(F314:G314)</f>
        <v>150</v>
      </c>
      <c r="I314" s="212"/>
      <c r="J314" s="212"/>
    </row>
    <row r="315" spans="1:10" x14ac:dyDescent="0.2">
      <c r="A315" s="158"/>
      <c r="B315" s="88"/>
      <c r="C315" s="100"/>
      <c r="D315" s="91"/>
      <c r="E315" s="87"/>
      <c r="F315" s="91"/>
    </row>
    <row r="316" spans="1:10" s="30" customFormat="1" x14ac:dyDescent="0.2">
      <c r="A316" s="57">
        <v>6171</v>
      </c>
      <c r="B316" s="58" t="s">
        <v>13</v>
      </c>
      <c r="C316" s="59">
        <f t="shared" ref="C316:H316" si="59">SUM(C317:C319)</f>
        <v>103</v>
      </c>
      <c r="D316" s="59">
        <f t="shared" si="59"/>
        <v>158</v>
      </c>
      <c r="E316" s="77">
        <f t="shared" si="59"/>
        <v>67752</v>
      </c>
      <c r="F316" s="78">
        <f t="shared" si="59"/>
        <v>0</v>
      </c>
      <c r="G316" s="59">
        <f t="shared" si="59"/>
        <v>145</v>
      </c>
      <c r="H316" s="59">
        <f t="shared" si="59"/>
        <v>145</v>
      </c>
      <c r="I316" s="32"/>
      <c r="J316" s="216"/>
    </row>
    <row r="317" spans="1:10" x14ac:dyDescent="0.2">
      <c r="A317" s="69"/>
      <c r="B317" s="13" t="s">
        <v>419</v>
      </c>
      <c r="C317" s="71">
        <v>15</v>
      </c>
      <c r="D317" s="72">
        <v>15</v>
      </c>
      <c r="E317" s="73">
        <v>11480</v>
      </c>
      <c r="F317" s="81"/>
      <c r="G317" s="72">
        <v>15</v>
      </c>
      <c r="H317" s="72">
        <f>SUM(F317:G317)</f>
        <v>15</v>
      </c>
    </row>
    <row r="318" spans="1:10" x14ac:dyDescent="0.2">
      <c r="A318" s="69"/>
      <c r="B318" s="13" t="s">
        <v>420</v>
      </c>
      <c r="C318" s="71">
        <v>15</v>
      </c>
      <c r="D318" s="72">
        <v>15</v>
      </c>
      <c r="E318" s="73">
        <v>0</v>
      </c>
      <c r="F318" s="81"/>
      <c r="G318" s="72">
        <v>15</v>
      </c>
      <c r="H318" s="72">
        <f>SUM(F318:G318)</f>
        <v>15</v>
      </c>
    </row>
    <row r="319" spans="1:10" x14ac:dyDescent="0.2">
      <c r="A319" s="69"/>
      <c r="B319" s="13" t="s">
        <v>421</v>
      </c>
      <c r="C319" s="71">
        <v>73</v>
      </c>
      <c r="D319" s="72">
        <v>128</v>
      </c>
      <c r="E319" s="73">
        <v>56272</v>
      </c>
      <c r="F319" s="81"/>
      <c r="G319" s="72">
        <v>115</v>
      </c>
      <c r="H319" s="72">
        <f>SUM(F319:G319)</f>
        <v>115</v>
      </c>
    </row>
    <row r="320" spans="1:10" x14ac:dyDescent="0.2">
      <c r="A320" s="87"/>
      <c r="B320" s="88"/>
      <c r="C320" s="129"/>
      <c r="D320" s="111"/>
      <c r="E320" s="87"/>
      <c r="F320" s="96"/>
    </row>
    <row r="321" spans="1:9" x14ac:dyDescent="0.2">
      <c r="A321" s="57">
        <v>6171</v>
      </c>
      <c r="B321" s="58" t="s">
        <v>29</v>
      </c>
      <c r="C321" s="59">
        <f t="shared" ref="C321:H321" si="60">SUM(C322:C324)</f>
        <v>482</v>
      </c>
      <c r="D321" s="59">
        <f t="shared" si="60"/>
        <v>2199</v>
      </c>
      <c r="E321" s="77">
        <f t="shared" si="60"/>
        <v>1972376.2200000002</v>
      </c>
      <c r="F321" s="78">
        <f t="shared" si="60"/>
        <v>0</v>
      </c>
      <c r="G321" s="59">
        <f t="shared" si="60"/>
        <v>558</v>
      </c>
      <c r="H321" s="59">
        <f t="shared" si="60"/>
        <v>558</v>
      </c>
    </row>
    <row r="322" spans="1:9" x14ac:dyDescent="0.2">
      <c r="A322" s="136"/>
      <c r="B322" s="70" t="s">
        <v>28</v>
      </c>
      <c r="C322" s="130">
        <v>209</v>
      </c>
      <c r="D322" s="66">
        <v>244</v>
      </c>
      <c r="E322" s="73">
        <v>205621.8</v>
      </c>
      <c r="F322" s="68"/>
      <c r="G322" s="66">
        <v>242.5</v>
      </c>
      <c r="H322" s="66">
        <f>SUM(F322:G322)</f>
        <v>242.5</v>
      </c>
    </row>
    <row r="323" spans="1:9" x14ac:dyDescent="0.2">
      <c r="A323" s="136"/>
      <c r="B323" s="70" t="s">
        <v>164</v>
      </c>
      <c r="C323" s="130">
        <v>273</v>
      </c>
      <c r="D323" s="66">
        <v>273</v>
      </c>
      <c r="E323" s="73">
        <v>143716.6</v>
      </c>
      <c r="F323" s="68"/>
      <c r="G323" s="66">
        <v>315.5</v>
      </c>
      <c r="H323" s="66">
        <f>SUM(F323:G323)</f>
        <v>315.5</v>
      </c>
    </row>
    <row r="324" spans="1:9" x14ac:dyDescent="0.2">
      <c r="A324" s="136"/>
      <c r="B324" s="70" t="s">
        <v>249</v>
      </c>
      <c r="C324" s="130"/>
      <c r="D324" s="66">
        <v>1682</v>
      </c>
      <c r="E324" s="73">
        <v>1623037.82</v>
      </c>
      <c r="F324" s="68"/>
      <c r="G324" s="66"/>
      <c r="H324" s="66">
        <f>SUM(F324:G324)</f>
        <v>0</v>
      </c>
    </row>
    <row r="325" spans="1:9" x14ac:dyDescent="0.2">
      <c r="A325" s="158"/>
      <c r="B325" s="88"/>
      <c r="C325" s="129"/>
      <c r="D325" s="111"/>
      <c r="E325" s="210"/>
      <c r="F325" s="111"/>
    </row>
    <row r="326" spans="1:9" x14ac:dyDescent="0.2">
      <c r="A326" s="57">
        <v>6171</v>
      </c>
      <c r="B326" s="58" t="s">
        <v>83</v>
      </c>
      <c r="C326" s="59">
        <f t="shared" ref="C326:H326" si="61">SUM(C327:C328)</f>
        <v>50</v>
      </c>
      <c r="D326" s="59">
        <f t="shared" si="61"/>
        <v>50</v>
      </c>
      <c r="E326" s="77">
        <f t="shared" si="61"/>
        <v>20657</v>
      </c>
      <c r="F326" s="78">
        <f t="shared" si="61"/>
        <v>0</v>
      </c>
      <c r="G326" s="59">
        <f t="shared" si="61"/>
        <v>100</v>
      </c>
      <c r="H326" s="59">
        <f t="shared" si="61"/>
        <v>100</v>
      </c>
      <c r="I326" s="217"/>
    </row>
    <row r="327" spans="1:9" x14ac:dyDescent="0.2">
      <c r="A327" s="136"/>
      <c r="B327" s="13" t="s">
        <v>422</v>
      </c>
      <c r="C327" s="71">
        <v>0</v>
      </c>
      <c r="D327" s="72">
        <v>0</v>
      </c>
      <c r="E327" s="73">
        <v>0</v>
      </c>
      <c r="F327" s="81"/>
      <c r="G327" s="72">
        <v>50</v>
      </c>
      <c r="H327" s="72">
        <f>SUM(F327:G327)</f>
        <v>50</v>
      </c>
    </row>
    <row r="328" spans="1:9" x14ac:dyDescent="0.2">
      <c r="A328" s="136"/>
      <c r="B328" s="13" t="s">
        <v>423</v>
      </c>
      <c r="C328" s="71">
        <v>50</v>
      </c>
      <c r="D328" s="72">
        <v>50</v>
      </c>
      <c r="E328" s="73">
        <v>20657</v>
      </c>
      <c r="F328" s="81"/>
      <c r="G328" s="72">
        <v>50</v>
      </c>
      <c r="H328" s="72">
        <f>SUM(F328:G328)</f>
        <v>50</v>
      </c>
    </row>
    <row r="329" spans="1:9" x14ac:dyDescent="0.2">
      <c r="A329" s="158"/>
      <c r="B329" s="88"/>
      <c r="C329" s="129"/>
      <c r="D329" s="111"/>
      <c r="E329" s="87"/>
      <c r="F329" s="76"/>
    </row>
    <row r="330" spans="1:9" x14ac:dyDescent="0.2">
      <c r="A330" s="57">
        <v>6310</v>
      </c>
      <c r="B330" s="58" t="s">
        <v>59</v>
      </c>
      <c r="C330" s="59">
        <f>SUM(C331:C337)</f>
        <v>193</v>
      </c>
      <c r="D330" s="59">
        <f>SUM(D331:D337)</f>
        <v>212</v>
      </c>
      <c r="E330" s="60">
        <f>SUM(E331:E337)</f>
        <v>138021.1</v>
      </c>
      <c r="F330" s="61">
        <f>SUM(F331:F336)</f>
        <v>0</v>
      </c>
      <c r="G330" s="59">
        <f>SUM(G331:G336)</f>
        <v>214</v>
      </c>
      <c r="H330" s="59">
        <f>SUM(H331:H336)</f>
        <v>214</v>
      </c>
    </row>
    <row r="331" spans="1:9" x14ac:dyDescent="0.2">
      <c r="A331" s="64"/>
      <c r="B331" s="386" t="s">
        <v>424</v>
      </c>
      <c r="C331" s="130"/>
      <c r="D331" s="66">
        <v>1</v>
      </c>
      <c r="E331" s="67">
        <v>32.42</v>
      </c>
      <c r="F331" s="68"/>
      <c r="G331" s="66"/>
      <c r="H331" s="66">
        <f t="shared" ref="H331:H336" si="62">SUM(F331:G331)</f>
        <v>0</v>
      </c>
      <c r="I331" s="212"/>
    </row>
    <row r="332" spans="1:9" x14ac:dyDescent="0.2">
      <c r="A332" s="159"/>
      <c r="B332" s="13" t="s">
        <v>425</v>
      </c>
      <c r="C332" s="71">
        <v>90</v>
      </c>
      <c r="D332" s="72">
        <v>97</v>
      </c>
      <c r="E332" s="73">
        <v>72951.740000000005</v>
      </c>
      <c r="F332" s="81"/>
      <c r="G332" s="72">
        <v>80</v>
      </c>
      <c r="H332" s="66">
        <f t="shared" si="62"/>
        <v>80</v>
      </c>
    </row>
    <row r="333" spans="1:9" x14ac:dyDescent="0.2">
      <c r="A333" s="159"/>
      <c r="B333" s="13" t="s">
        <v>426</v>
      </c>
      <c r="C333" s="71">
        <v>100</v>
      </c>
      <c r="D333" s="72">
        <v>107</v>
      </c>
      <c r="E333" s="73">
        <v>59230.71</v>
      </c>
      <c r="F333" s="81"/>
      <c r="G333" s="72">
        <v>80</v>
      </c>
      <c r="H333" s="66">
        <f t="shared" si="62"/>
        <v>80</v>
      </c>
    </row>
    <row r="334" spans="1:9" x14ac:dyDescent="0.2">
      <c r="A334" s="159"/>
      <c r="B334" s="13" t="s">
        <v>427</v>
      </c>
      <c r="C334" s="71"/>
      <c r="D334" s="72"/>
      <c r="E334" s="73">
        <v>990</v>
      </c>
      <c r="F334" s="81"/>
      <c r="G334" s="72">
        <v>50</v>
      </c>
      <c r="H334" s="66">
        <f t="shared" si="62"/>
        <v>50</v>
      </c>
    </row>
    <row r="335" spans="1:9" x14ac:dyDescent="0.2">
      <c r="A335" s="159"/>
      <c r="B335" s="13" t="s">
        <v>428</v>
      </c>
      <c r="C335" s="71">
        <v>3</v>
      </c>
      <c r="D335" s="72">
        <v>3</v>
      </c>
      <c r="E335" s="73">
        <v>2489</v>
      </c>
      <c r="F335" s="81"/>
      <c r="G335" s="72">
        <v>3</v>
      </c>
      <c r="H335" s="66">
        <f t="shared" si="62"/>
        <v>3</v>
      </c>
    </row>
    <row r="336" spans="1:9" x14ac:dyDescent="0.2">
      <c r="A336" s="159"/>
      <c r="B336" s="13" t="s">
        <v>429</v>
      </c>
      <c r="C336" s="71"/>
      <c r="D336" s="72">
        <v>1</v>
      </c>
      <c r="E336" s="73">
        <v>12</v>
      </c>
      <c r="F336" s="81"/>
      <c r="G336" s="72">
        <v>1</v>
      </c>
      <c r="H336" s="66">
        <f t="shared" si="62"/>
        <v>1</v>
      </c>
    </row>
    <row r="337" spans="1:9" x14ac:dyDescent="0.2">
      <c r="A337" s="159"/>
      <c r="B337" s="13" t="s">
        <v>430</v>
      </c>
      <c r="C337" s="71"/>
      <c r="D337" s="72">
        <v>3</v>
      </c>
      <c r="E337" s="170">
        <v>2315.23</v>
      </c>
      <c r="F337" s="93"/>
      <c r="G337" s="72"/>
      <c r="H337" s="66"/>
    </row>
    <row r="338" spans="1:9" x14ac:dyDescent="0.2">
      <c r="A338" s="218"/>
      <c r="B338" s="150"/>
      <c r="C338" s="129"/>
      <c r="D338" s="111"/>
      <c r="E338" s="87"/>
      <c r="F338" s="76"/>
    </row>
    <row r="339" spans="1:9" x14ac:dyDescent="0.2">
      <c r="A339" s="57">
        <v>6320</v>
      </c>
      <c r="B339" s="58" t="s">
        <v>97</v>
      </c>
      <c r="C339" s="143">
        <v>840</v>
      </c>
      <c r="D339" s="143">
        <v>840</v>
      </c>
      <c r="E339" s="177">
        <v>639423</v>
      </c>
      <c r="F339" s="219"/>
      <c r="G339" s="176">
        <v>735</v>
      </c>
      <c r="H339" s="176">
        <f>SUM(F339:G339)</f>
        <v>735</v>
      </c>
    </row>
    <row r="340" spans="1:9" x14ac:dyDescent="0.2">
      <c r="A340" s="218"/>
      <c r="B340" s="150"/>
      <c r="C340" s="129"/>
      <c r="D340" s="111"/>
      <c r="E340" s="87"/>
      <c r="F340" s="76"/>
    </row>
    <row r="341" spans="1:9" x14ac:dyDescent="0.2">
      <c r="A341" s="57">
        <v>6399</v>
      </c>
      <c r="B341" s="58" t="s">
        <v>55</v>
      </c>
      <c r="C341" s="59">
        <f>SUM(C342:C343)</f>
        <v>1000</v>
      </c>
      <c r="D341" s="59">
        <f>SUM(D342:D343)</f>
        <v>1391</v>
      </c>
      <c r="E341" s="60">
        <f>SUM(E342:E343)</f>
        <v>628901</v>
      </c>
      <c r="F341" s="61">
        <f>SUM(F342:F342)</f>
        <v>0</v>
      </c>
      <c r="G341" s="59">
        <f>SUM(G342:G342)</f>
        <v>1000</v>
      </c>
      <c r="H341" s="59">
        <f>SUM(H342:H342)</f>
        <v>1000</v>
      </c>
    </row>
    <row r="342" spans="1:9" x14ac:dyDescent="0.2">
      <c r="A342" s="159"/>
      <c r="B342" s="13" t="s">
        <v>431</v>
      </c>
      <c r="C342" s="71">
        <v>1000</v>
      </c>
      <c r="D342" s="72">
        <v>1000</v>
      </c>
      <c r="E342" s="73">
        <v>238071</v>
      </c>
      <c r="F342" s="81"/>
      <c r="G342" s="72">
        <v>1000</v>
      </c>
      <c r="H342" s="72">
        <f>SUM(F342:G342)</f>
        <v>1000</v>
      </c>
    </row>
    <row r="343" spans="1:9" x14ac:dyDescent="0.2">
      <c r="A343" s="159"/>
      <c r="B343" s="13" t="s">
        <v>81</v>
      </c>
      <c r="C343" s="71"/>
      <c r="D343" s="72">
        <v>391</v>
      </c>
      <c r="E343" s="170">
        <v>390830</v>
      </c>
      <c r="F343" s="93"/>
      <c r="G343" s="72"/>
      <c r="H343" s="72"/>
    </row>
    <row r="344" spans="1:9" x14ac:dyDescent="0.2">
      <c r="A344" s="218"/>
      <c r="B344" s="150"/>
      <c r="C344" s="129"/>
      <c r="D344" s="111"/>
      <c r="E344" s="137"/>
      <c r="F344" s="111"/>
    </row>
    <row r="345" spans="1:9" x14ac:dyDescent="0.2">
      <c r="A345" s="57">
        <v>6402</v>
      </c>
      <c r="B345" s="58" t="s">
        <v>250</v>
      </c>
      <c r="C345" s="59">
        <f t="shared" ref="C345:H345" si="63">SUM(C346:C347)</f>
        <v>0</v>
      </c>
      <c r="D345" s="59">
        <f t="shared" si="63"/>
        <v>12</v>
      </c>
      <c r="E345" s="77">
        <f t="shared" si="63"/>
        <v>11767</v>
      </c>
      <c r="F345" s="78">
        <f t="shared" si="63"/>
        <v>0</v>
      </c>
      <c r="G345" s="59">
        <f t="shared" si="63"/>
        <v>0</v>
      </c>
      <c r="H345" s="59">
        <f t="shared" si="63"/>
        <v>0</v>
      </c>
      <c r="I345" s="217"/>
    </row>
    <row r="346" spans="1:9" x14ac:dyDescent="0.2">
      <c r="A346" s="136"/>
      <c r="B346" s="13" t="s">
        <v>432</v>
      </c>
      <c r="C346" s="71"/>
      <c r="D346" s="72">
        <v>9.5</v>
      </c>
      <c r="E346" s="73">
        <v>9264</v>
      </c>
      <c r="F346" s="81"/>
      <c r="G346" s="72"/>
      <c r="H346" s="72"/>
    </row>
    <row r="347" spans="1:9" x14ac:dyDescent="0.2">
      <c r="A347" s="136"/>
      <c r="B347" s="13" t="s">
        <v>433</v>
      </c>
      <c r="C347" s="71"/>
      <c r="D347" s="72">
        <v>2.5</v>
      </c>
      <c r="E347" s="73">
        <v>2503</v>
      </c>
      <c r="F347" s="81"/>
      <c r="G347" s="72"/>
      <c r="H347" s="72"/>
    </row>
    <row r="348" spans="1:9" x14ac:dyDescent="0.2">
      <c r="A348" s="158"/>
      <c r="B348" s="88"/>
      <c r="C348" s="100"/>
      <c r="D348" s="91"/>
      <c r="E348" s="91"/>
      <c r="F348" s="91"/>
      <c r="G348" s="91"/>
      <c r="H348" s="91"/>
    </row>
    <row r="349" spans="1:9" x14ac:dyDescent="0.2">
      <c r="A349" s="57">
        <v>6409</v>
      </c>
      <c r="B349" s="58" t="s">
        <v>251</v>
      </c>
      <c r="C349" s="59">
        <f>SUM(C350:C351)</f>
        <v>0</v>
      </c>
      <c r="D349" s="59">
        <f>SUM(D350:D351)</f>
        <v>47.5</v>
      </c>
      <c r="E349" s="77">
        <f>SUM(E350:E351)</f>
        <v>47165.69</v>
      </c>
      <c r="F349" s="78">
        <f>SUM(F350:F350)</f>
        <v>0</v>
      </c>
      <c r="G349" s="59">
        <f>SUM(G350:G350)</f>
        <v>0</v>
      </c>
      <c r="H349" s="59">
        <f>SUM(H350:H350)</f>
        <v>0</v>
      </c>
      <c r="I349" s="217"/>
    </row>
    <row r="350" spans="1:9" ht="25.5" x14ac:dyDescent="0.2">
      <c r="A350" s="136"/>
      <c r="B350" s="13" t="s">
        <v>434</v>
      </c>
      <c r="C350" s="71"/>
      <c r="D350" s="72">
        <v>47.5</v>
      </c>
      <c r="E350" s="73">
        <v>47165.69</v>
      </c>
      <c r="F350" s="81"/>
      <c r="G350" s="72"/>
      <c r="H350" s="72"/>
    </row>
    <row r="351" spans="1:9" x14ac:dyDescent="0.2">
      <c r="A351" s="136"/>
      <c r="B351" s="13" t="s">
        <v>435</v>
      </c>
      <c r="C351" s="71"/>
      <c r="D351" s="72"/>
      <c r="E351" s="73">
        <v>0</v>
      </c>
      <c r="F351" s="81"/>
      <c r="G351" s="72"/>
      <c r="H351" s="72"/>
    </row>
    <row r="352" spans="1:9" x14ac:dyDescent="0.2">
      <c r="A352" s="218"/>
      <c r="B352" s="150"/>
      <c r="C352" s="129"/>
      <c r="D352" s="111"/>
      <c r="E352" s="87"/>
      <c r="F352" s="91"/>
    </row>
    <row r="353" spans="1:12" s="53" customFormat="1" x14ac:dyDescent="0.2">
      <c r="A353" s="220"/>
      <c r="B353" s="387" t="s">
        <v>436</v>
      </c>
      <c r="C353" s="143">
        <v>3571</v>
      </c>
      <c r="D353" s="143">
        <v>1293</v>
      </c>
      <c r="E353" s="144">
        <v>0</v>
      </c>
      <c r="F353" s="145"/>
      <c r="G353" s="176">
        <v>18840</v>
      </c>
      <c r="H353" s="176">
        <f>SUM(F353:G353)</f>
        <v>18840</v>
      </c>
      <c r="I353" s="56"/>
      <c r="J353" s="56"/>
    </row>
    <row r="354" spans="1:12" s="45" customFormat="1" x14ac:dyDescent="0.2">
      <c r="A354" s="28"/>
      <c r="B354" s="74"/>
      <c r="C354" s="129"/>
      <c r="D354" s="111"/>
      <c r="E354" s="90"/>
      <c r="F354" s="111"/>
      <c r="I354" s="44"/>
      <c r="J354" s="44"/>
      <c r="L354" s="75"/>
    </row>
    <row r="355" spans="1:12" x14ac:dyDescent="0.2">
      <c r="A355" s="221" t="s">
        <v>100</v>
      </c>
      <c r="B355" s="222"/>
      <c r="C355" s="223">
        <f>C353+C341+C339+C330+C326+C321+C316+C305+C294+C280+C269+C263+C253+C250+C247+C244+C207+C199+C185+C172+C166+C163+C160+C155+C147+C141+C133+C130+C125+C123+C119+C109+C100+C96+C90+C87+C74+C62+C57+C49+C41+C25+C18+C15+C11+C310+C116+C302+C241+C238+C235+C232+C228+C224+C221+C217+C212+C204+C182+C46</f>
        <v>146335</v>
      </c>
      <c r="D355" s="223">
        <f>D353+D341+D339+D330+D326+D321+D316+D305+D294+D280+D269+D263+D253+D250+D247+D244+D207+D199+D185+D172+D166+D163+D160+D155+D147+D141+D133+D130+D125+D123+D119+D109+D100+D96+D90+D87+D74+D62+D57+D49+D41+D25+D18+D15+D11+D310+D116+D302+D241+D238+D235+D232+D228+D224+D221+D217+D212+D204+D182+D46+D345+D127+D349+D274+D277</f>
        <v>211991.5</v>
      </c>
      <c r="E355" s="223">
        <f>E353+E341+E339+E330+E326+E321+E316+E305+E294+E280+E269+E263+E253+E250+E247+E244+E207+E199+E185+E172+E166+E163+E160+E155+E147+E141+E133+E130+E125+E123+E119+E109+E100+E96+E90+E87+E74+E62+E57+E49+E41+E25+E18+E15+E11+E310+E116+E302+E241+E238+E235+E232+E228+E224+E221+E217+E212+E204+E182+E46+E345+E127+E349+E274+E277</f>
        <v>134006208.92999998</v>
      </c>
      <c r="F355" s="224">
        <f>F353+F341+F339+F330+F326+F321+F316+F305+F294+F280+F269+F263+F253+F250+F247+F244+F207+F199+F185+F172+F166+F163+F160+F155+F147+F141+F133+F130+F125+F123+F119+F109+F100+F96+F90+F87+F74+F62+F57+F49+F41+F25+F18+F15+F11+F310+F116+F46+F127+F182+F204+F212+F217+F221+F224+F228+F232+F235+F238+F241+F302+F345+F349</f>
        <v>88068</v>
      </c>
      <c r="G355" s="225">
        <f>SUM(G353+G341+G339+G330+G326+G321+G316+G310+G305+G294+G280+G269+G263+G253+G250+G247+G244+G207+G199+G185+G172+G166+G163+G160+G155+G147+G141+G133+G130+G125+G123+G119+G116+G109+G100+G96+G90+G87+G74+G62+G57+G41+G25+G18+G15+G11+G49+G46+G127+G182+G204+G212+G217+G221+G224+G228+G232+G235+G238+G241+G302++G345+G349)</f>
        <v>148810</v>
      </c>
      <c r="H355" s="225">
        <f>SUM(H353+H341+H339+H330+H326+H321+H316+H310+H305+H294+H280+H269+H263+H253+H250+H247+H244+H207+H199+H185+H172+H166+H163+H160+H155+H147+H141+H133+H130+H125+H123+H119+H116+H109+H100+H96+H90+H87+H74+H62+H57+H41+H25+H18+H15+H11+H49+H46+H127+H182+H204+H212+H217+H221+H224+H228+H232+H235+H238+H241+H302++H345+H349)</f>
        <v>236878</v>
      </c>
    </row>
    <row r="356" spans="1:12" s="213" customFormat="1" x14ac:dyDescent="0.2">
      <c r="A356" s="226"/>
      <c r="B356" s="227"/>
      <c r="C356" s="228" t="s">
        <v>106</v>
      </c>
      <c r="D356" s="229" t="s">
        <v>106</v>
      </c>
      <c r="E356" s="229" t="s">
        <v>106</v>
      </c>
      <c r="F356" s="230" t="s">
        <v>106</v>
      </c>
      <c r="G356" s="229" t="s">
        <v>106</v>
      </c>
      <c r="H356" s="229" t="s">
        <v>106</v>
      </c>
      <c r="I356" s="212"/>
      <c r="J356" s="212"/>
    </row>
    <row r="357" spans="1:12" s="213" customFormat="1" x14ac:dyDescent="0.2">
      <c r="A357" s="226"/>
      <c r="B357" s="227"/>
      <c r="C357" s="228">
        <v>146335</v>
      </c>
      <c r="D357" s="229">
        <v>211991.5</v>
      </c>
      <c r="E357" s="229">
        <v>134006208.93000001</v>
      </c>
      <c r="F357" s="231">
        <v>88068</v>
      </c>
      <c r="G357" s="229">
        <v>148810</v>
      </c>
      <c r="H357" s="229">
        <v>236878</v>
      </c>
      <c r="I357" s="212"/>
      <c r="J357" s="212"/>
    </row>
    <row r="358" spans="1:12" s="213" customFormat="1" x14ac:dyDescent="0.2">
      <c r="A358" s="226"/>
      <c r="B358" s="227"/>
      <c r="C358" s="228"/>
      <c r="D358" s="229"/>
      <c r="E358" s="229"/>
      <c r="F358" s="231"/>
      <c r="G358" s="229"/>
      <c r="H358" s="229"/>
      <c r="I358" s="212"/>
      <c r="J358" s="212"/>
    </row>
    <row r="359" spans="1:12" s="213" customFormat="1" x14ac:dyDescent="0.2">
      <c r="A359" s="226"/>
      <c r="B359" s="227"/>
      <c r="C359" s="228"/>
      <c r="D359" s="229"/>
      <c r="E359" s="229"/>
      <c r="F359" s="231"/>
      <c r="G359" s="229"/>
      <c r="H359" s="354"/>
      <c r="I359" s="212"/>
      <c r="J359" s="212"/>
    </row>
    <row r="363" spans="1:12" x14ac:dyDescent="0.2">
      <c r="A363" s="30"/>
    </row>
    <row r="365" spans="1:12" x14ac:dyDescent="0.2">
      <c r="A365" s="30"/>
      <c r="B365" s="232"/>
    </row>
  </sheetData>
  <mergeCells count="5">
    <mergeCell ref="F6:H6"/>
    <mergeCell ref="C8:E8"/>
    <mergeCell ref="F8:F9"/>
    <mergeCell ref="G8:G9"/>
    <mergeCell ref="H8:H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fitToHeight="0" orientation="landscape" r:id="rId1"/>
  <headerFooter alignWithMargins="0">
    <oddFooter>&amp;C&amp;F&amp;Rstránka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6" sqref="C6"/>
    </sheetView>
  </sheetViews>
  <sheetFormatPr defaultRowHeight="12.75" x14ac:dyDescent="0.2"/>
  <cols>
    <col min="1" max="1" width="8.140625" style="2" customWidth="1"/>
    <col min="2" max="2" width="56.140625" style="2" customWidth="1"/>
    <col min="3" max="3" width="21.85546875" style="2" customWidth="1"/>
    <col min="4" max="16384" width="9.140625" style="2"/>
  </cols>
  <sheetData>
    <row r="1" spans="1:4" x14ac:dyDescent="0.2">
      <c r="A1" s="3" t="s">
        <v>184</v>
      </c>
    </row>
    <row r="2" spans="1:4" ht="18.75" x14ac:dyDescent="0.3">
      <c r="A2" s="1" t="s">
        <v>260</v>
      </c>
    </row>
    <row r="3" spans="1:4" x14ac:dyDescent="0.2">
      <c r="C3" s="6"/>
    </row>
    <row r="4" spans="1:4" x14ac:dyDescent="0.2">
      <c r="A4" s="7"/>
      <c r="B4" s="7"/>
      <c r="C4" s="20" t="s">
        <v>1</v>
      </c>
    </row>
    <row r="5" spans="1:4" ht="22.5" x14ac:dyDescent="0.2">
      <c r="A5" s="8" t="s">
        <v>49</v>
      </c>
      <c r="B5" s="8" t="s">
        <v>50</v>
      </c>
      <c r="C5" s="394" t="s">
        <v>472</v>
      </c>
    </row>
    <row r="6" spans="1:4" x14ac:dyDescent="0.2">
      <c r="A6" s="7"/>
      <c r="B6" s="7"/>
    </row>
    <row r="7" spans="1:4" x14ac:dyDescent="0.2">
      <c r="A7" s="5" t="s">
        <v>111</v>
      </c>
    </row>
    <row r="8" spans="1:4" x14ac:dyDescent="0.2">
      <c r="B8" s="15"/>
    </row>
    <row r="9" spans="1:4" x14ac:dyDescent="0.2">
      <c r="A9" s="16">
        <v>8115</v>
      </c>
      <c r="B9" s="17" t="s">
        <v>26</v>
      </c>
      <c r="C9" s="11">
        <f>1931+12050+25000</f>
        <v>38981</v>
      </c>
      <c r="D9" s="2" t="s">
        <v>259</v>
      </c>
    </row>
    <row r="10" spans="1:4" x14ac:dyDescent="0.2">
      <c r="A10" s="16">
        <v>8123</v>
      </c>
      <c r="B10" s="17" t="s">
        <v>179</v>
      </c>
      <c r="C10" s="11">
        <v>7000</v>
      </c>
    </row>
    <row r="11" spans="1:4" x14ac:dyDescent="0.2">
      <c r="A11" s="18">
        <v>8124</v>
      </c>
      <c r="B11" s="19" t="s">
        <v>80</v>
      </c>
      <c r="C11" s="11">
        <v>-715</v>
      </c>
    </row>
    <row r="12" spans="1:4" x14ac:dyDescent="0.2">
      <c r="A12" s="18">
        <v>8124</v>
      </c>
      <c r="B12" s="19" t="s">
        <v>78</v>
      </c>
      <c r="C12" s="11">
        <v>-1980</v>
      </c>
    </row>
    <row r="13" spans="1:4" x14ac:dyDescent="0.2">
      <c r="A13" s="18"/>
      <c r="B13" s="19"/>
      <c r="C13" s="11"/>
    </row>
    <row r="14" spans="1:4" ht="25.5" x14ac:dyDescent="0.2">
      <c r="A14" s="18">
        <v>8901</v>
      </c>
      <c r="B14" s="13" t="s">
        <v>139</v>
      </c>
      <c r="C14" s="11">
        <v>0</v>
      </c>
    </row>
    <row r="15" spans="1:4" x14ac:dyDescent="0.2">
      <c r="A15" s="4"/>
      <c r="B15" s="4"/>
    </row>
    <row r="16" spans="1:4" x14ac:dyDescent="0.2">
      <c r="A16" s="4"/>
      <c r="B16" s="4"/>
    </row>
    <row r="17" spans="1:4" x14ac:dyDescent="0.2">
      <c r="A17" s="9" t="s">
        <v>25</v>
      </c>
      <c r="B17" s="10"/>
      <c r="C17" s="21">
        <f>SUM(C9:C16)</f>
        <v>43286</v>
      </c>
    </row>
    <row r="19" spans="1:4" ht="18.75" customHeight="1" x14ac:dyDescent="0.2">
      <c r="B19" s="5" t="s">
        <v>283</v>
      </c>
    </row>
    <row r="20" spans="1:4" x14ac:dyDescent="0.2">
      <c r="B20" s="12" t="s">
        <v>234</v>
      </c>
      <c r="C20" s="11">
        <v>12050</v>
      </c>
      <c r="D20" s="2" t="s">
        <v>284</v>
      </c>
    </row>
    <row r="21" spans="1:4" x14ac:dyDescent="0.2">
      <c r="B21" s="12" t="s">
        <v>281</v>
      </c>
      <c r="C21" s="11">
        <v>1931</v>
      </c>
      <c r="D21" s="2" t="s">
        <v>284</v>
      </c>
    </row>
    <row r="22" spans="1:4" ht="13.5" thickBot="1" x14ac:dyDescent="0.25">
      <c r="B22" s="12" t="s">
        <v>282</v>
      </c>
      <c r="C22" s="24">
        <v>25000</v>
      </c>
    </row>
    <row r="23" spans="1:4" x14ac:dyDescent="0.2">
      <c r="A23" s="23"/>
      <c r="B23" s="14" t="s">
        <v>285</v>
      </c>
      <c r="C23" s="22">
        <f>SUM(C20:C22)</f>
        <v>38981</v>
      </c>
    </row>
    <row r="25" spans="1:4" x14ac:dyDescent="0.2">
      <c r="B25" s="26"/>
    </row>
    <row r="26" spans="1:4" x14ac:dyDescent="0.2">
      <c r="B26" s="25" t="s">
        <v>286</v>
      </c>
    </row>
    <row r="27" spans="1:4" x14ac:dyDescent="0.2">
      <c r="B27" s="25"/>
    </row>
    <row r="28" spans="1:4" ht="100.5" customHeight="1" x14ac:dyDescent="0.2">
      <c r="B28" s="27" t="s">
        <v>302</v>
      </c>
    </row>
  </sheetData>
  <phoneticPr fontId="31" type="noConversion"/>
  <pageMargins left="0.7" right="0.7" top="0.78740157499999996" bottom="0.78740157499999996" header="0.3" footer="0.3"/>
  <pageSetup paperSize="9" orientation="landscape" r:id="rId1"/>
  <headerFooter>
    <oddFooter>&amp;C&amp;F&amp;Rstránka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9BDFEC61A89B45A18115E522EBF2AD" ma:contentTypeVersion="0" ma:contentTypeDescription="Vytvoří nový dokument" ma:contentTypeScope="" ma:versionID="af7db17f9b7d10401714fb23a48e5c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B401A-733A-4313-8DD9-B867F8600D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CB7E6-9408-4FD4-BEF1-58CE1F78E12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C8AF71-D7E3-4029-9EB7-28A764F6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titulní list</vt:lpstr>
      <vt:lpstr>příjmy 2018</vt:lpstr>
      <vt:lpstr>výdaje 2018</vt:lpstr>
      <vt:lpstr>financování</vt:lpstr>
      <vt:lpstr>'příjmy 2018'!Oblast_tisku</vt:lpstr>
      <vt:lpstr>'výdaje 2018'!Oblast_tisku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Petra Friedlová</cp:lastModifiedBy>
  <cp:revision>0</cp:revision>
  <cp:lastPrinted>2017-11-20T13:14:29Z</cp:lastPrinted>
  <dcterms:created xsi:type="dcterms:W3CDTF">1601-01-01T00:00:00Z</dcterms:created>
  <dcterms:modified xsi:type="dcterms:W3CDTF">2017-11-29T11:19:13Z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